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esmit\Documents\"/>
    </mc:Choice>
  </mc:AlternateContent>
  <xr:revisionPtr revIDLastSave="0" documentId="13_ncr:1_{8A4BA606-5BF5-4B51-AC5F-2F7BF3AA0622}" xr6:coauthVersionLast="46" xr6:coauthVersionMax="46" xr10:uidLastSave="{00000000-0000-0000-0000-000000000000}"/>
  <bookViews>
    <workbookView xWindow="28680" yWindow="-120" windowWidth="29040" windowHeight="15840" tabRatio="891" xr2:uid="{00000000-000D-0000-FFFF-FFFF00000000}"/>
  </bookViews>
  <sheets>
    <sheet name="Fee Range - Inelig Area 1" sheetId="31" r:id="rId1"/>
    <sheet name="Fee Range - Inelig Area 2" sheetId="3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32" l="1"/>
  <c r="O14" i="31"/>
  <c r="M12" i="32"/>
  <c r="M11" i="32"/>
  <c r="M10" i="32"/>
  <c r="M9" i="32"/>
  <c r="M8" i="32"/>
  <c r="M7" i="32"/>
  <c r="M6" i="32"/>
  <c r="M14" i="31"/>
  <c r="W13" i="32"/>
  <c r="T13" i="32"/>
  <c r="U13" i="32" s="1"/>
  <c r="W12" i="32"/>
  <c r="T12" i="32"/>
  <c r="V12" i="32" s="1"/>
  <c r="O12" i="32"/>
  <c r="N12" i="32"/>
  <c r="W11" i="32"/>
  <c r="T11" i="32"/>
  <c r="V11" i="32" s="1"/>
  <c r="O11" i="32"/>
  <c r="N11" i="32"/>
  <c r="W10" i="32"/>
  <c r="T10" i="32"/>
  <c r="V10" i="32" s="1"/>
  <c r="O10" i="32"/>
  <c r="N10" i="32"/>
  <c r="W9" i="32"/>
  <c r="T9" i="32"/>
  <c r="U9" i="32" s="1"/>
  <c r="O9" i="32"/>
  <c r="N9" i="32"/>
  <c r="V9" i="32" s="1"/>
  <c r="W8" i="32"/>
  <c r="T8" i="32"/>
  <c r="U8" i="32" s="1"/>
  <c r="O8" i="32"/>
  <c r="N8" i="32"/>
  <c r="W7" i="32"/>
  <c r="T7" i="32"/>
  <c r="U7" i="32" s="1"/>
  <c r="O7" i="32"/>
  <c r="N7" i="32"/>
  <c r="W6" i="32"/>
  <c r="T6" i="32"/>
  <c r="V6" i="32" s="1"/>
  <c r="O6" i="32"/>
  <c r="N6" i="32"/>
  <c r="W13" i="31"/>
  <c r="T13" i="31"/>
  <c r="U13" i="31" s="1"/>
  <c r="W12" i="31"/>
  <c r="T12" i="31"/>
  <c r="V12" i="31" s="1"/>
  <c r="W11" i="31"/>
  <c r="T11" i="31"/>
  <c r="V11" i="31" s="1"/>
  <c r="W10" i="31"/>
  <c r="T10" i="31"/>
  <c r="V10" i="31" s="1"/>
  <c r="W9" i="31"/>
  <c r="V9" i="31"/>
  <c r="T9" i="31"/>
  <c r="U9" i="31" s="1"/>
  <c r="W8" i="31"/>
  <c r="T8" i="31"/>
  <c r="V8" i="31" s="1"/>
  <c r="W7" i="31"/>
  <c r="V7" i="31"/>
  <c r="T7" i="31"/>
  <c r="U7" i="31" s="1"/>
  <c r="W6" i="31"/>
  <c r="T6" i="31"/>
  <c r="U6" i="31" s="1"/>
  <c r="M14" i="32" l="1"/>
  <c r="V13" i="31"/>
  <c r="U11" i="31"/>
  <c r="U10" i="31"/>
  <c r="U8" i="31"/>
  <c r="V6" i="31"/>
  <c r="V8" i="32"/>
  <c r="V13" i="32"/>
  <c r="U11" i="32"/>
  <c r="V7" i="32"/>
  <c r="U6" i="32"/>
  <c r="U12" i="32"/>
  <c r="U10" i="32"/>
  <c r="U12" i="31"/>
  <c r="V14" i="31" l="1"/>
  <c r="V14" i="32"/>
</calcChain>
</file>

<file path=xl/sharedStrings.xml><?xml version="1.0" encoding="utf-8"?>
<sst xmlns="http://schemas.openxmlformats.org/spreadsheetml/2006/main" count="156" uniqueCount="67">
  <si>
    <t>(1)</t>
  </si>
  <si>
    <t>(2)</t>
  </si>
  <si>
    <t>(3)</t>
  </si>
  <si>
    <t>(4)</t>
  </si>
  <si>
    <t>(5)</t>
  </si>
  <si>
    <t>(6)</t>
  </si>
  <si>
    <t>(7)</t>
  </si>
  <si>
    <t>(8)</t>
  </si>
  <si>
    <t>Lower Bound</t>
  </si>
  <si>
    <t>Upper Bound</t>
  </si>
  <si>
    <t>Procedure Code</t>
  </si>
  <si>
    <t>W7079</t>
  </si>
  <si>
    <t>W7081</t>
  </si>
  <si>
    <t>W7083</t>
  </si>
  <si>
    <t>Service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</si>
  <si>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</si>
  <si>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</si>
  <si>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</si>
  <si>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</si>
  <si>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</si>
  <si>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</si>
  <si>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</si>
  <si>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</si>
  <si>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</si>
  <si>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</si>
  <si>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</si>
  <si>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W9001</t>
  </si>
  <si>
    <t>W9030</t>
  </si>
  <si>
    <t>W9046</t>
  </si>
  <si>
    <t>W9048</t>
  </si>
  <si>
    <t>W9065</t>
  </si>
  <si>
    <t>Licensed Residential Habilitation - Ineligible</t>
  </si>
  <si>
    <t>Unlicensed Residential Habilitation - Ineligible</t>
  </si>
  <si>
    <t>1 Person</t>
  </si>
  <si>
    <t>2 People</t>
  </si>
  <si>
    <t>3 People</t>
  </si>
  <si>
    <t>4 People</t>
  </si>
  <si>
    <t>5-8 People</t>
  </si>
  <si>
    <t>Ineligible Fee Range Summary - Area 1</t>
  </si>
  <si>
    <t>Approved Program Capacity</t>
  </si>
  <si>
    <t>Unit Definition</t>
  </si>
  <si>
    <t>Current Rates</t>
  </si>
  <si>
    <t>FY 21/22 Modeled Fee Range</t>
  </si>
  <si>
    <t>Per day</t>
  </si>
  <si>
    <t>Services Total</t>
  </si>
  <si>
    <t>Ineligible Fee Range Summary - Area 2</t>
  </si>
  <si>
    <t>Net Modeled Fees (Area 1)</t>
  </si>
  <si>
    <t>Gross Modeled Fees (Statewide)</t>
  </si>
  <si>
    <t>FY 17/18 Modeled Fee Range</t>
  </si>
  <si>
    <t>Net Modeled Fees (Area 2)</t>
  </si>
  <si>
    <t xml:space="preserve">    participant contribution amount equal to 72% of the maximum 2021 SSI and PA supplemental payments, converted to a daily fee. All net rates are floored at $0.</t>
  </si>
  <si>
    <t>Notes:</t>
  </si>
  <si>
    <r>
      <t>FY 21/22 Modeled Fee Range</t>
    </r>
    <r>
      <rPr>
        <b/>
        <vertAlign val="superscript"/>
        <sz val="12.6"/>
        <color theme="0"/>
        <rFont val="Arial"/>
        <family val="2"/>
      </rPr>
      <t>1,2</t>
    </r>
  </si>
  <si>
    <t xml:space="preserve">1. FY 21-22 net fees are calculated by 1) applying the established area factor to the ODP Area 1 gross rate (with vacancy), then 2) removing the estimated 2021 daily </t>
  </si>
  <si>
    <t>2. Fees for Area 2 are calculated using the Area Factor of 1.00.</t>
  </si>
  <si>
    <t>2. Fees for Area 1 are calculated using the Area Factor of 1.10.</t>
  </si>
  <si>
    <t>19/20 Users</t>
  </si>
  <si>
    <t>19/20 Units</t>
  </si>
  <si>
    <t>19/20 Amount</t>
  </si>
  <si>
    <t>20/21 Users</t>
  </si>
  <si>
    <t>20/21 Units</t>
  </si>
  <si>
    <t>20/21 Amount</t>
  </si>
  <si>
    <t>Percentile</t>
  </si>
  <si>
    <t>Modeled Fee</t>
  </si>
  <si>
    <t>Delta Current</t>
  </si>
  <si>
    <t>$ Impact at 19/20 Utilization</t>
  </si>
  <si>
    <t>Delta at Low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</si>
</sst>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vertAlign val="superscript"/>
      <sz val="12.6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/>
    <xf numFmtId="0" fontId="20" fillId="0" borderId="0" xfId="45" applyFont="1"/>
    <xf numFmtId="0" fontId="21" fillId="0" borderId="0" xfId="45" applyFont="1" applyAlignment="1">
      <alignment vertical="center"/>
    </xf>
    <xf numFmtId="0" fontId="20" fillId="0" borderId="0" xfId="45" applyFont="1" applyAlignment="1">
      <alignment wrapText="1"/>
    </xf>
    <xf numFmtId="0" fontId="20" fillId="0" borderId="0" xfId="45" applyFont="1" applyAlignment="1">
      <alignment vertical="center"/>
    </xf>
    <xf numFmtId="0" fontId="22" fillId="0" borderId="0" xfId="45" applyFont="1" applyAlignment="1">
      <alignment horizontal="center" vertical="center"/>
    </xf>
    <xf numFmtId="0" fontId="22" fillId="0" borderId="0" xfId="45" applyFont="1" applyBorder="1" applyAlignment="1">
      <alignment horizontal="center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/>
    </xf>
    <xf numFmtId="0" fontId="22" fillId="0" borderId="0" xfId="45" quotePrefix="1" applyFont="1" applyAlignment="1">
      <alignment horizontal="center" vertical="center"/>
    </xf>
    <xf numFmtId="20" fontId="20" fillId="0" borderId="20" xfId="45" applyNumberFormat="1" applyFont="1" applyFill="1" applyBorder="1" applyAlignment="1">
      <alignment horizontal="center" vertical="center"/>
    </xf>
    <xf numFmtId="20" fontId="20" fillId="0" borderId="20" xfId="45" applyNumberFormat="1" applyFont="1" applyFill="1" applyBorder="1" applyAlignment="1">
      <alignment horizontal="center" vertical="center" wrapText="1"/>
    </xf>
    <xf numFmtId="0" fontId="20" fillId="0" borderId="34" xfId="45" applyNumberFormat="1" applyFont="1" applyFill="1" applyBorder="1" applyAlignment="1">
      <alignment horizontal="center" vertical="center" wrapText="1"/>
    </xf>
    <xf numFmtId="44" fontId="20" fillId="0" borderId="35" xfId="28" applyNumberFormat="1" applyFont="1" applyFill="1" applyBorder="1" applyAlignment="1">
      <alignment horizontal="left" vertical="center"/>
    </xf>
    <xf numFmtId="44" fontId="20" fillId="25" borderId="17" xfId="28" applyFont="1" applyFill="1" applyBorder="1" applyAlignment="1">
      <alignment horizontal="center" vertical="center"/>
    </xf>
    <xf numFmtId="44" fontId="20" fillId="25" borderId="26" xfId="28" applyFont="1" applyFill="1" applyBorder="1" applyAlignment="1">
      <alignment horizontal="center" vertical="center"/>
    </xf>
    <xf numFmtId="0" fontId="20" fillId="0" borderId="10" xfId="45" applyNumberFormat="1" applyFont="1" applyFill="1" applyBorder="1" applyAlignment="1">
      <alignment horizontal="center" vertical="center"/>
    </xf>
    <xf numFmtId="0" fontId="20" fillId="0" borderId="10" xfId="45" applyNumberFormat="1" applyFont="1" applyFill="1" applyBorder="1" applyAlignment="1">
      <alignment horizontal="center" vertical="center" wrapText="1"/>
    </xf>
    <xf numFmtId="0" fontId="20" fillId="0" borderId="25" xfId="45" applyNumberFormat="1" applyFont="1" applyFill="1" applyBorder="1" applyAlignment="1">
      <alignment horizontal="center" vertical="center" wrapText="1"/>
    </xf>
    <xf numFmtId="44" fontId="20" fillId="0" borderId="36" xfId="28" applyNumberFormat="1" applyFont="1" applyFill="1" applyBorder="1" applyAlignment="1">
      <alignment horizontal="left" vertical="center"/>
    </xf>
    <xf numFmtId="44" fontId="20" fillId="25" borderId="11" xfId="28" applyFont="1" applyFill="1" applyBorder="1" applyAlignment="1">
      <alignment horizontal="center" vertical="center"/>
    </xf>
    <xf numFmtId="44" fontId="20" fillId="25" borderId="29" xfId="28" applyFont="1" applyFill="1" applyBorder="1" applyAlignment="1">
      <alignment horizontal="center" vertical="center"/>
    </xf>
    <xf numFmtId="49" fontId="20" fillId="0" borderId="10" xfId="45" applyNumberFormat="1" applyFont="1" applyFill="1" applyBorder="1" applyAlignment="1">
      <alignment horizontal="center" vertical="center"/>
    </xf>
    <xf numFmtId="49" fontId="20" fillId="0" borderId="10" xfId="45" applyNumberFormat="1" applyFont="1" applyFill="1" applyBorder="1" applyAlignment="1">
      <alignment horizontal="center" vertical="center" wrapText="1"/>
    </xf>
    <xf numFmtId="49" fontId="20" fillId="0" borderId="21" xfId="45" applyNumberFormat="1" applyFont="1" applyFill="1" applyBorder="1" applyAlignment="1">
      <alignment horizontal="center" vertical="center"/>
    </xf>
    <xf numFmtId="49" fontId="20" fillId="0" borderId="21" xfId="45" applyNumberFormat="1" applyFont="1" applyFill="1" applyBorder="1" applyAlignment="1">
      <alignment horizontal="center" vertical="center" wrapText="1"/>
    </xf>
    <xf numFmtId="0" fontId="20" fillId="0" borderId="44" xfId="45" applyNumberFormat="1" applyFont="1" applyFill="1" applyBorder="1" applyAlignment="1">
      <alignment horizontal="center" vertical="center" wrapText="1"/>
    </xf>
    <xf numFmtId="44" fontId="20" fillId="0" borderId="37" xfId="28" applyNumberFormat="1" applyFont="1" applyFill="1" applyBorder="1" applyAlignment="1">
      <alignment horizontal="left" vertical="center"/>
    </xf>
    <xf numFmtId="44" fontId="20" fillId="25" borderId="27" xfId="28" applyFont="1" applyFill="1" applyBorder="1" applyAlignment="1">
      <alignment horizontal="center" vertical="center"/>
    </xf>
    <xf numFmtId="44" fontId="20" fillId="25" borderId="28" xfId="28" applyFont="1" applyFill="1" applyBorder="1" applyAlignment="1">
      <alignment horizontal="center" vertical="center"/>
    </xf>
    <xf numFmtId="49" fontId="20" fillId="0" borderId="20" xfId="45" applyNumberFormat="1" applyFont="1" applyFill="1" applyBorder="1" applyAlignment="1">
      <alignment horizontal="center" vertical="center"/>
    </xf>
    <xf numFmtId="49" fontId="20" fillId="0" borderId="20" xfId="45" applyNumberFormat="1" applyFont="1" applyFill="1" applyBorder="1" applyAlignment="1">
      <alignment horizontal="center" vertical="center" wrapText="1"/>
    </xf>
    <xf numFmtId="49" fontId="20" fillId="0" borderId="46" xfId="45" applyNumberFormat="1" applyFont="1" applyFill="1" applyBorder="1" applyAlignment="1">
      <alignment horizontal="center" vertical="center"/>
    </xf>
    <xf numFmtId="49" fontId="20" fillId="0" borderId="46" xfId="45" applyNumberFormat="1" applyFont="1" applyFill="1" applyBorder="1" applyAlignment="1">
      <alignment horizontal="center" vertical="center" wrapText="1"/>
    </xf>
    <xf numFmtId="0" fontId="20" fillId="0" borderId="47" xfId="45" applyNumberFormat="1" applyFont="1" applyFill="1" applyBorder="1" applyAlignment="1">
      <alignment horizontal="center" vertical="center" wrapText="1"/>
    </xf>
    <xf numFmtId="44" fontId="20" fillId="0" borderId="48" xfId="28" applyNumberFormat="1" applyFont="1" applyFill="1" applyBorder="1" applyAlignment="1">
      <alignment horizontal="left" vertical="center"/>
    </xf>
    <xf numFmtId="44" fontId="20" fillId="25" borderId="49" xfId="28" applyFont="1" applyFill="1" applyBorder="1" applyAlignment="1">
      <alignment horizontal="center" vertical="center"/>
    </xf>
    <xf numFmtId="44" fontId="20" fillId="25" borderId="50" xfId="28" applyFont="1" applyFill="1" applyBorder="1" applyAlignment="1">
      <alignment horizontal="center" vertical="center"/>
    </xf>
    <xf numFmtId="0" fontId="22" fillId="0" borderId="16" xfId="45" applyFont="1" applyBorder="1" applyAlignment="1">
      <alignment horizontal="centerContinuous" vertical="center" wrapText="1"/>
    </xf>
    <xf numFmtId="0" fontId="22" fillId="26" borderId="51" xfId="45" applyFont="1" applyFill="1" applyBorder="1" applyAlignment="1">
      <alignment vertical="center"/>
    </xf>
    <xf numFmtId="0" fontId="22" fillId="26" borderId="52" xfId="45" applyFont="1" applyFill="1" applyBorder="1" applyAlignment="1">
      <alignment vertical="center"/>
    </xf>
    <xf numFmtId="164" fontId="22" fillId="26" borderId="53" xfId="45" applyNumberFormat="1" applyFont="1" applyFill="1" applyBorder="1" applyAlignment="1">
      <alignment vertical="center"/>
    </xf>
    <xf numFmtId="0" fontId="22" fillId="26" borderId="16" xfId="45" applyFont="1" applyFill="1" applyBorder="1" applyAlignment="1">
      <alignment vertical="center"/>
    </xf>
    <xf numFmtId="0" fontId="22" fillId="26" borderId="30" xfId="45" applyFont="1" applyFill="1" applyBorder="1" applyAlignment="1">
      <alignment vertical="center"/>
    </xf>
    <xf numFmtId="0" fontId="20" fillId="0" borderId="0" xfId="45" applyFont="1" applyAlignment="1">
      <alignment vertical="center" wrapText="1"/>
    </xf>
    <xf numFmtId="0" fontId="20" fillId="0" borderId="0" xfId="45" applyFont="1" applyAlignment="1">
      <alignment horizontal="center"/>
    </xf>
    <xf numFmtId="0" fontId="22" fillId="26" borderId="13" xfId="45" applyFont="1" applyFill="1" applyBorder="1" applyAlignment="1">
      <alignment vertical="center"/>
    </xf>
    <xf numFmtId="0" fontId="23" fillId="24" borderId="38" xfId="45" applyFont="1" applyFill="1" applyBorder="1" applyAlignment="1">
      <alignment horizontal="center" vertical="center" wrapText="1"/>
    </xf>
    <xf numFmtId="44" fontId="20" fillId="0" borderId="54" xfId="28" applyFont="1" applyFill="1" applyBorder="1" applyAlignment="1">
      <alignment horizontal="center" vertical="center" wrapText="1"/>
    </xf>
    <xf numFmtId="44" fontId="20" fillId="0" borderId="31" xfId="28" applyFont="1" applyFill="1" applyBorder="1" applyAlignment="1">
      <alignment horizontal="center" vertical="center" wrapText="1"/>
    </xf>
    <xf numFmtId="44" fontId="20" fillId="0" borderId="55" xfId="28" applyFont="1" applyFill="1" applyBorder="1" applyAlignment="1">
      <alignment horizontal="center" vertical="center" wrapText="1"/>
    </xf>
    <xf numFmtId="44" fontId="20" fillId="0" borderId="56" xfId="28" applyFont="1" applyFill="1" applyBorder="1" applyAlignment="1">
      <alignment horizontal="center" vertical="center" wrapText="1"/>
    </xf>
    <xf numFmtId="0" fontId="23" fillId="24" borderId="39" xfId="45" applyFont="1" applyFill="1" applyBorder="1" applyAlignment="1">
      <alignment horizontal="center" vertical="center" wrapText="1"/>
    </xf>
    <xf numFmtId="44" fontId="20" fillId="0" borderId="32" xfId="28" applyFont="1" applyFill="1" applyBorder="1" applyAlignment="1">
      <alignment horizontal="center" vertical="center" wrapText="1"/>
    </xf>
    <xf numFmtId="44" fontId="20" fillId="0" borderId="18" xfId="28" applyFont="1" applyFill="1" applyBorder="1" applyAlignment="1">
      <alignment horizontal="center" vertical="center" wrapText="1"/>
    </xf>
    <xf numFmtId="44" fontId="20" fillId="0" borderId="62" xfId="28" applyFont="1" applyFill="1" applyBorder="1" applyAlignment="1">
      <alignment horizontal="center" vertical="center" wrapText="1"/>
    </xf>
    <xf numFmtId="44" fontId="20" fillId="0" borderId="14" xfId="28" applyFont="1" applyFill="1" applyBorder="1" applyAlignment="1">
      <alignment horizontal="center" vertical="center" wrapText="1"/>
    </xf>
    <xf numFmtId="44" fontId="20" fillId="0" borderId="63" xfId="28" applyFont="1" applyFill="1" applyBorder="1" applyAlignment="1">
      <alignment horizontal="center" vertical="center" wrapText="1"/>
    </xf>
    <xf numFmtId="44" fontId="20" fillId="0" borderId="64" xfId="28" applyFont="1" applyFill="1" applyBorder="1" applyAlignment="1">
      <alignment horizontal="center" vertical="center" wrapText="1"/>
    </xf>
    <xf numFmtId="44" fontId="20" fillId="0" borderId="65" xfId="28" applyFont="1" applyFill="1" applyBorder="1" applyAlignment="1">
      <alignment horizontal="center" vertical="center" wrapText="1"/>
    </xf>
    <xf numFmtId="44" fontId="20" fillId="0" borderId="66" xfId="28" applyFont="1" applyFill="1" applyBorder="1" applyAlignment="1">
      <alignment horizontal="center" vertical="center" wrapText="1"/>
    </xf>
    <xf numFmtId="0" fontId="22" fillId="26" borderId="12" xfId="45" applyFont="1" applyFill="1" applyBorder="1" applyAlignment="1">
      <alignment vertical="center"/>
    </xf>
    <xf numFmtId="0" fontId="22" fillId="26" borderId="19" xfId="45" applyFont="1" applyFill="1" applyBorder="1" applyAlignment="1">
      <alignment vertical="center"/>
    </xf>
    <xf numFmtId="0" fontId="22" fillId="0" borderId="23" xfId="45" applyFont="1" applyBorder="1" applyAlignment="1">
      <alignment horizontal="center" vertical="center" wrapText="1"/>
    </xf>
    <xf numFmtId="0" fontId="22" fillId="0" borderId="22" xfId="45" applyFont="1" applyBorder="1" applyAlignment="1">
      <alignment horizontal="center" vertical="center" wrapText="1"/>
    </xf>
    <xf numFmtId="0" fontId="22" fillId="0" borderId="24" xfId="45" applyFont="1" applyBorder="1" applyAlignment="1">
      <alignment horizontal="center" vertical="center" wrapText="1"/>
    </xf>
    <xf numFmtId="0" fontId="22" fillId="0" borderId="23" xfId="45" applyFont="1" applyBorder="1" applyAlignment="1">
      <alignment horizontal="center" vertical="center"/>
    </xf>
    <xf numFmtId="0" fontId="22" fillId="0" borderId="22" xfId="45" applyFont="1" applyBorder="1" applyAlignment="1">
      <alignment horizontal="center" vertical="center"/>
    </xf>
    <xf numFmtId="0" fontId="22" fillId="0" borderId="24" xfId="45" applyFont="1" applyBorder="1" applyAlignment="1">
      <alignment horizontal="center" vertical="center"/>
    </xf>
    <xf numFmtId="0" fontId="20" fillId="0" borderId="33" xfId="45" applyFont="1" applyBorder="1" applyAlignment="1">
      <alignment horizontal="left" vertical="center" wrapText="1"/>
    </xf>
    <xf numFmtId="0" fontId="20" fillId="0" borderId="15" xfId="45" applyFont="1" applyBorder="1" applyAlignment="1">
      <alignment horizontal="left" vertical="center" wrapText="1"/>
    </xf>
    <xf numFmtId="0" fontId="20" fillId="0" borderId="16" xfId="45" applyFont="1" applyBorder="1" applyAlignment="1">
      <alignment horizontal="left" vertical="center" wrapText="1"/>
    </xf>
    <xf numFmtId="0" fontId="20" fillId="0" borderId="45" xfId="45" applyFont="1" applyBorder="1" applyAlignment="1">
      <alignment horizontal="left" vertical="center" wrapText="1"/>
    </xf>
    <xf numFmtId="0" fontId="23" fillId="24" borderId="57" xfId="45" applyFont="1" applyFill="1" applyBorder="1" applyAlignment="1">
      <alignment horizontal="center" vertical="center" wrapText="1"/>
    </xf>
    <xf numFmtId="0" fontId="23" fillId="24" borderId="58" xfId="45" applyFont="1" applyFill="1" applyBorder="1" applyAlignment="1">
      <alignment horizontal="center" vertical="center" wrapText="1"/>
    </xf>
    <xf numFmtId="0" fontId="23" fillId="24" borderId="41" xfId="45" applyFont="1" applyFill="1" applyBorder="1" applyAlignment="1">
      <alignment horizontal="center" vertical="center"/>
    </xf>
    <xf numFmtId="0" fontId="23" fillId="24" borderId="43" xfId="45" applyFont="1" applyFill="1" applyBorder="1" applyAlignment="1">
      <alignment horizontal="center" vertical="center"/>
    </xf>
    <xf numFmtId="0" fontId="23" fillId="24" borderId="42" xfId="45" applyFont="1" applyFill="1" applyBorder="1" applyAlignment="1">
      <alignment horizontal="center" vertical="center" wrapText="1"/>
    </xf>
    <xf numFmtId="0" fontId="23" fillId="24" borderId="38" xfId="45" applyFont="1" applyFill="1" applyBorder="1" applyAlignment="1">
      <alignment horizontal="center" vertical="center" wrapText="1"/>
    </xf>
    <xf numFmtId="0" fontId="20" fillId="0" borderId="38" xfId="45" applyFont="1" applyBorder="1" applyAlignment="1">
      <alignment horizontal="center" vertical="center" wrapText="1"/>
    </xf>
    <xf numFmtId="0" fontId="23" fillId="24" borderId="59" xfId="45" applyFont="1" applyFill="1" applyBorder="1" applyAlignment="1">
      <alignment horizontal="center" vertical="center" wrapText="1"/>
    </xf>
    <xf numFmtId="0" fontId="23" fillId="24" borderId="40" xfId="45" applyFont="1" applyFill="1" applyBorder="1" applyAlignment="1">
      <alignment horizontal="center" vertical="center" wrapText="1"/>
    </xf>
    <xf numFmtId="0" fontId="23" fillId="24" borderId="60" xfId="45" applyFont="1" applyFill="1" applyBorder="1" applyAlignment="1">
      <alignment horizontal="center" vertical="center" wrapText="1"/>
    </xf>
    <xf numFmtId="0" fontId="23" fillId="24" borderId="61" xfId="45" applyFont="1" applyFill="1" applyBorder="1" applyAlignment="1">
      <alignment horizontal="center" vertical="center" wrapText="1"/>
    </xf>
    <xf numFmtId="3" fontId="0" fillId="0" borderId="0" xfId="0" applyNumberFormat="1"/>
    <xf numFmtId="165" fontId="0" fillId="0" borderId="0" xfId="0" applyNumberFormat="1"/>
    <xf numFmtId="3" fontId="0" fillId="27" borderId="0" xfId="0" applyNumberFormat="1" applyFill="1"/>
    <xf numFmtId="9" fontId="0" fillId="27" borderId="0" xfId="0" applyNumberFormat="1" applyFill="1"/>
    <xf numFmtId="44" fontId="0" fillId="0" borderId="0" xfId="0" applyNumberFormat="1"/>
    <xf numFmtId="10" fontId="0" fillId="0" borderId="0" xfId="0" applyNumberFormat="1"/>
    <xf numFmtId="44" fontId="20" fillId="0" borderId="0" xfId="45" applyNumberFormat="1" applyFont="1" applyAlignment="1">
      <alignment vertical="center"/>
    </xf>
    <xf numFmtId="3" fontId="20" fillId="0" borderId="0" xfId="45" applyNumberFormat="1" applyFont="1"/>
    <xf numFmtId="165" fontId="20" fillId="0" borderId="0" xfId="45" applyNumberFormat="1" applyFont="1" applyAlignment="1">
      <alignment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2_Exceptions Rates" xfId="45" xr:uid="{00000000-0005-0000-0000-000027000000}"/>
    <cellStyle name="Normal 3" xfId="44" xr:uid="{00000000-0005-0000-0000-000028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idential%20and%20Residential%20Ineligible%20Fee%20Ranges_20211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Range - Res Regular"/>
      <sheetName val="Fee Range - Res Enhanced"/>
      <sheetName val="Fee Range - Inelig Area 1"/>
      <sheetName val="Fee Range - Inelig Area 2"/>
    </sheetNames>
    <sheetDataSet>
      <sheetData sheetId="0"/>
      <sheetData sheetId="1"/>
      <sheetData sheetId="2"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3"/>
  <sheetViews>
    <sheetView tabSelected="1" topLeftCell="D1" zoomScale="90" zoomScaleNormal="90" zoomScaleSheetLayoutView="70" zoomScalePageLayoutView="50" workbookViewId="0">
      <selection activeCell="O15" sqref="O15"/>
    </sheetView>
  </sheetViews>
  <sheetFormatPr defaultColWidth="9.1796875" defaultRowHeight="18" x14ac:dyDescent="0.25"/>
  <cols>
    <col min="1" max="1" width="10.6328125" style="5" customWidth="1"/>
    <col min="2" max="2" width="27.6328125" style="4" customWidth="1"/>
    <col min="3" max="3" width="15.6328125" style="4" customWidth="1"/>
    <col min="4" max="5" width="15.6328125" style="44" customWidth="1"/>
    <col min="6" max="9" width="16.36328125" style="44" customWidth="1"/>
    <col min="10" max="12" width="16.36328125" style="4" customWidth="1"/>
    <col min="13" max="13" width="17.81640625" style="4" customWidth="1"/>
    <col min="14" max="14" width="9.1796875" style="4"/>
    <col min="15" max="15" width="19.36328125" style="4" bestFit="1" customWidth="1"/>
    <col min="16" max="18" width="0" style="4" hidden="1" customWidth="1"/>
    <col min="19" max="21" width="9.1796875" style="4"/>
    <col min="22" max="22" width="24.26953125" style="4" bestFit="1" customWidth="1"/>
    <col min="23" max="16384" width="9.1796875" style="4"/>
  </cols>
  <sheetData>
    <row r="1" spans="1:23" ht="24.75" customHeight="1" x14ac:dyDescent="0.35">
      <c r="A1" s="1"/>
      <c r="B1" s="2" t="s">
        <v>38</v>
      </c>
      <c r="C1" s="1"/>
      <c r="D1" s="3"/>
      <c r="E1" s="3"/>
      <c r="F1" s="3"/>
      <c r="G1" s="3"/>
      <c r="H1" s="3"/>
      <c r="I1" s="3"/>
      <c r="J1" s="1"/>
      <c r="K1" s="1"/>
      <c r="L1" s="1"/>
      <c r="M1" s="1"/>
    </row>
    <row r="2" spans="1:23" ht="18" customHeight="1" thickBot="1" x14ac:dyDescent="0.4">
      <c r="B2" s="6" t="s">
        <v>15</v>
      </c>
      <c r="C2" s="5" t="s">
        <v>16</v>
      </c>
      <c r="D2" s="7" t="s">
        <v>17</v>
      </c>
      <c r="E2" s="7" t="s">
        <v>18</v>
      </c>
      <c r="F2" s="5" t="s">
        <v>19</v>
      </c>
      <c r="G2" s="5" t="s">
        <v>20</v>
      </c>
      <c r="H2" s="5" t="s">
        <v>21</v>
      </c>
      <c r="I2" s="7" t="s">
        <v>22</v>
      </c>
      <c r="J2" s="5" t="s">
        <v>23</v>
      </c>
      <c r="K2" s="5" t="s">
        <v>24</v>
      </c>
      <c r="L2" s="5" t="s">
        <v>25</v>
      </c>
      <c r="M2" s="1"/>
    </row>
    <row r="3" spans="1:23" ht="18" customHeight="1" thickBot="1" x14ac:dyDescent="0.4">
      <c r="B3" s="6"/>
      <c r="C3" s="5"/>
      <c r="D3" s="7"/>
      <c r="E3" s="7"/>
      <c r="F3" s="63" t="s">
        <v>47</v>
      </c>
      <c r="G3" s="64"/>
      <c r="H3" s="64"/>
      <c r="I3" s="65"/>
      <c r="J3" s="66" t="s">
        <v>46</v>
      </c>
      <c r="K3" s="67"/>
      <c r="L3" s="68"/>
      <c r="M3" s="1"/>
    </row>
    <row r="4" spans="1:23" ht="35" customHeight="1" x14ac:dyDescent="0.25">
      <c r="B4" s="75" t="s">
        <v>14</v>
      </c>
      <c r="C4" s="77" t="s">
        <v>39</v>
      </c>
      <c r="D4" s="77" t="s">
        <v>10</v>
      </c>
      <c r="E4" s="77" t="s">
        <v>40</v>
      </c>
      <c r="F4" s="73" t="s">
        <v>48</v>
      </c>
      <c r="G4" s="74"/>
      <c r="H4" s="73" t="s">
        <v>42</v>
      </c>
      <c r="I4" s="74"/>
      <c r="J4" s="80" t="s">
        <v>41</v>
      </c>
      <c r="K4" s="82" t="s">
        <v>52</v>
      </c>
      <c r="L4" s="83"/>
      <c r="M4" s="84" t="s">
        <v>56</v>
      </c>
      <c r="N4" s="84" t="s">
        <v>57</v>
      </c>
      <c r="O4" s="85" t="s">
        <v>58</v>
      </c>
      <c r="P4" s="84" t="s">
        <v>59</v>
      </c>
      <c r="Q4" s="84" t="s">
        <v>60</v>
      </c>
      <c r="R4" s="85" t="s">
        <v>61</v>
      </c>
      <c r="S4" s="86" t="s">
        <v>62</v>
      </c>
      <c r="T4" s="84" t="s">
        <v>63</v>
      </c>
      <c r="U4" s="84" t="s">
        <v>64</v>
      </c>
      <c r="V4" s="84" t="s">
        <v>65</v>
      </c>
      <c r="W4" s="84" t="s">
        <v>66</v>
      </c>
    </row>
    <row r="5" spans="1:23" s="8" customFormat="1" ht="35" customHeight="1" thickBot="1" x14ac:dyDescent="0.3">
      <c r="B5" s="76"/>
      <c r="C5" s="78"/>
      <c r="D5" s="78"/>
      <c r="E5" s="79"/>
      <c r="F5" s="47" t="s">
        <v>8</v>
      </c>
      <c r="G5" s="47" t="s">
        <v>9</v>
      </c>
      <c r="H5" s="47" t="s">
        <v>8</v>
      </c>
      <c r="I5" s="47" t="s">
        <v>9</v>
      </c>
      <c r="J5" s="81"/>
      <c r="K5" s="47" t="s">
        <v>8</v>
      </c>
      <c r="L5" s="52" t="s">
        <v>9</v>
      </c>
    </row>
    <row r="6" spans="1:23" x14ac:dyDescent="0.25">
      <c r="A6" s="9" t="s">
        <v>0</v>
      </c>
      <c r="B6" s="69" t="s">
        <v>31</v>
      </c>
      <c r="C6" s="10" t="s">
        <v>33</v>
      </c>
      <c r="D6" s="11" t="s">
        <v>26</v>
      </c>
      <c r="E6" s="12" t="s">
        <v>43</v>
      </c>
      <c r="F6" s="53">
        <v>96.09</v>
      </c>
      <c r="G6" s="48">
        <v>155.34</v>
      </c>
      <c r="H6" s="48">
        <v>98.38</v>
      </c>
      <c r="I6" s="54">
        <v>160.22</v>
      </c>
      <c r="J6" s="13">
        <v>92.57</v>
      </c>
      <c r="K6" s="14">
        <v>88.897999999999996</v>
      </c>
      <c r="L6" s="15">
        <v>156.92200000000003</v>
      </c>
      <c r="M6" s="84">
        <v>490</v>
      </c>
      <c r="N6" s="84">
        <v>126991</v>
      </c>
      <c r="O6" s="85">
        <v>11989918.390000001</v>
      </c>
      <c r="P6" s="84"/>
      <c r="Q6" s="84"/>
      <c r="R6" s="85"/>
      <c r="S6" s="87">
        <v>0.15</v>
      </c>
      <c r="T6" s="88">
        <f>(L6-K6)*S6+K6</f>
        <v>99.101600000000005</v>
      </c>
      <c r="U6" s="89">
        <f>T6/J6-1</f>
        <v>7.0558496273090743E-2</v>
      </c>
      <c r="V6" s="88">
        <f>(T6-J6)*N6</f>
        <v>829454.41560000146</v>
      </c>
      <c r="W6" s="89">
        <f>K6/J6-1</f>
        <v>-3.9667278816031049E-2</v>
      </c>
    </row>
    <row r="7" spans="1:23" x14ac:dyDescent="0.25">
      <c r="A7" s="9" t="s">
        <v>1</v>
      </c>
      <c r="B7" s="70"/>
      <c r="C7" s="16" t="s">
        <v>34</v>
      </c>
      <c r="D7" s="17" t="s">
        <v>27</v>
      </c>
      <c r="E7" s="18" t="s">
        <v>43</v>
      </c>
      <c r="F7" s="55">
        <v>60.51</v>
      </c>
      <c r="G7" s="49">
        <v>92.92</v>
      </c>
      <c r="H7" s="49">
        <v>59.73</v>
      </c>
      <c r="I7" s="56">
        <v>94.6</v>
      </c>
      <c r="J7" s="19">
        <v>50.47</v>
      </c>
      <c r="K7" s="20">
        <v>46.383000000000003</v>
      </c>
      <c r="L7" s="21">
        <v>84.740000000000009</v>
      </c>
      <c r="M7" s="84">
        <v>1499</v>
      </c>
      <c r="N7" s="84">
        <v>389429</v>
      </c>
      <c r="O7" s="85">
        <v>20257364.609999999</v>
      </c>
      <c r="P7" s="84"/>
      <c r="Q7" s="84"/>
      <c r="R7" s="85"/>
      <c r="S7" s="87">
        <v>0.2</v>
      </c>
      <c r="T7" s="88">
        <f t="shared" ref="T7:T13" si="0">(L7-K7)*S7+K7</f>
        <v>54.054400000000001</v>
      </c>
      <c r="U7" s="89">
        <f t="shared" ref="U7:U13" si="1">T7/J7-1</f>
        <v>7.102040816326527E-2</v>
      </c>
      <c r="V7" s="88">
        <f t="shared" ref="V7:V13" si="2">(T7-J7)*N7</f>
        <v>1395869.3076000009</v>
      </c>
      <c r="W7" s="89">
        <f t="shared" ref="W7:W13" si="3">K7/J7-1</f>
        <v>-8.0978799286704928E-2</v>
      </c>
    </row>
    <row r="8" spans="1:23" x14ac:dyDescent="0.25">
      <c r="A8" s="9" t="s">
        <v>2</v>
      </c>
      <c r="B8" s="70"/>
      <c r="C8" s="22" t="s">
        <v>35</v>
      </c>
      <c r="D8" s="23" t="s">
        <v>28</v>
      </c>
      <c r="E8" s="18" t="s">
        <v>43</v>
      </c>
      <c r="F8" s="55">
        <v>46.24</v>
      </c>
      <c r="G8" s="49">
        <v>68.44</v>
      </c>
      <c r="H8" s="49">
        <v>49.09</v>
      </c>
      <c r="I8" s="56">
        <v>73.709999999999994</v>
      </c>
      <c r="J8" s="19">
        <v>33.65</v>
      </c>
      <c r="K8" s="20">
        <v>34.679000000000009</v>
      </c>
      <c r="L8" s="21">
        <v>61.761000000000003</v>
      </c>
      <c r="M8" s="84">
        <v>2683</v>
      </c>
      <c r="N8" s="84">
        <v>780256</v>
      </c>
      <c r="O8" s="85">
        <v>29527818.579999998</v>
      </c>
      <c r="P8" s="84"/>
      <c r="Q8" s="84"/>
      <c r="R8" s="85"/>
      <c r="S8" s="87">
        <v>0.15</v>
      </c>
      <c r="T8" s="88">
        <f t="shared" si="0"/>
        <v>38.74130000000001</v>
      </c>
      <c r="U8" s="89">
        <f t="shared" si="1"/>
        <v>0.15130163447251155</v>
      </c>
      <c r="V8" s="88">
        <f t="shared" si="2"/>
        <v>3972517.3728000084</v>
      </c>
      <c r="W8" s="89">
        <f t="shared" si="3"/>
        <v>3.0579494799406026E-2</v>
      </c>
    </row>
    <row r="9" spans="1:23" x14ac:dyDescent="0.25">
      <c r="A9" s="9" t="s">
        <v>3</v>
      </c>
      <c r="B9" s="70"/>
      <c r="C9" s="22" t="s">
        <v>36</v>
      </c>
      <c r="D9" s="23" t="s">
        <v>29</v>
      </c>
      <c r="E9" s="18" t="s">
        <v>43</v>
      </c>
      <c r="F9" s="55">
        <v>39.14</v>
      </c>
      <c r="G9" s="49">
        <v>56.73</v>
      </c>
      <c r="H9" s="49">
        <v>42.05</v>
      </c>
      <c r="I9" s="56">
        <v>61.22</v>
      </c>
      <c r="J9" s="19">
        <v>25.33</v>
      </c>
      <c r="K9" s="20">
        <v>26.935000000000002</v>
      </c>
      <c r="L9" s="21">
        <v>48.021999999999998</v>
      </c>
      <c r="M9" s="84">
        <v>741</v>
      </c>
      <c r="N9" s="84">
        <v>223444</v>
      </c>
      <c r="O9" s="85">
        <v>7113548.2599999998</v>
      </c>
      <c r="P9" s="84"/>
      <c r="Q9" s="84"/>
      <c r="R9" s="85"/>
      <c r="S9" s="87">
        <v>0.15</v>
      </c>
      <c r="T9" s="88">
        <f t="shared" si="0"/>
        <v>30.098050000000001</v>
      </c>
      <c r="U9" s="89">
        <f t="shared" si="1"/>
        <v>0.18823726806158714</v>
      </c>
      <c r="V9" s="88">
        <f t="shared" si="2"/>
        <v>1065392.1642000005</v>
      </c>
      <c r="W9" s="89">
        <f t="shared" si="3"/>
        <v>6.3363600473746784E-2</v>
      </c>
    </row>
    <row r="10" spans="1:23" ht="18.5" thickBot="1" x14ac:dyDescent="0.3">
      <c r="A10" s="9" t="s">
        <v>4</v>
      </c>
      <c r="B10" s="71"/>
      <c r="C10" s="24" t="s">
        <v>37</v>
      </c>
      <c r="D10" s="25" t="s">
        <v>30</v>
      </c>
      <c r="E10" s="26" t="s">
        <v>43</v>
      </c>
      <c r="F10" s="57">
        <v>27.01</v>
      </c>
      <c r="G10" s="50">
        <v>52.61</v>
      </c>
      <c r="H10" s="50">
        <v>28.77</v>
      </c>
      <c r="I10" s="58">
        <v>56.8</v>
      </c>
      <c r="J10" s="27">
        <v>18.5</v>
      </c>
      <c r="K10" s="28">
        <v>12.327000000000002</v>
      </c>
      <c r="L10" s="29">
        <v>43.160000000000004</v>
      </c>
      <c r="M10" s="84">
        <v>243</v>
      </c>
      <c r="N10" s="84">
        <v>76326</v>
      </c>
      <c r="O10" s="85">
        <v>3955295.85</v>
      </c>
      <c r="P10" s="84"/>
      <c r="Q10" s="84"/>
      <c r="R10" s="85"/>
      <c r="S10" s="87">
        <v>0.3</v>
      </c>
      <c r="T10" s="88">
        <f t="shared" si="0"/>
        <v>21.576900000000002</v>
      </c>
      <c r="U10" s="89">
        <f t="shared" si="1"/>
        <v>0.16631891891891892</v>
      </c>
      <c r="V10" s="88">
        <f t="shared" si="2"/>
        <v>234847.46940000015</v>
      </c>
      <c r="W10" s="89">
        <f t="shared" si="3"/>
        <v>-0.33367567567567558</v>
      </c>
    </row>
    <row r="11" spans="1:23" x14ac:dyDescent="0.25">
      <c r="A11" s="9" t="s">
        <v>5</v>
      </c>
      <c r="B11" s="69" t="s">
        <v>32</v>
      </c>
      <c r="C11" s="30" t="s">
        <v>33</v>
      </c>
      <c r="D11" s="31" t="s">
        <v>11</v>
      </c>
      <c r="E11" s="12" t="s">
        <v>43</v>
      </c>
      <c r="F11" s="53">
        <v>38.44</v>
      </c>
      <c r="G11" s="48">
        <v>62.13</v>
      </c>
      <c r="H11" s="48">
        <v>39.35</v>
      </c>
      <c r="I11" s="54">
        <v>64.09</v>
      </c>
      <c r="J11" s="13">
        <v>22.63</v>
      </c>
      <c r="K11" s="14">
        <v>23.965000000000003</v>
      </c>
      <c r="L11" s="15">
        <v>51.179000000000009</v>
      </c>
      <c r="M11" s="84">
        <v>156</v>
      </c>
      <c r="N11" s="84">
        <v>48205</v>
      </c>
      <c r="O11" s="85">
        <v>2250681.73</v>
      </c>
      <c r="P11" s="84"/>
      <c r="Q11" s="84"/>
      <c r="R11" s="85"/>
      <c r="S11" s="87">
        <v>0.1</v>
      </c>
      <c r="T11" s="88">
        <f t="shared" si="0"/>
        <v>26.686400000000006</v>
      </c>
      <c r="U11" s="89">
        <f t="shared" si="1"/>
        <v>0.17924878479893969</v>
      </c>
      <c r="V11" s="88">
        <f t="shared" si="2"/>
        <v>195538.76200000034</v>
      </c>
      <c r="W11" s="89">
        <f t="shared" si="3"/>
        <v>5.8992487847989494E-2</v>
      </c>
    </row>
    <row r="12" spans="1:23" x14ac:dyDescent="0.25">
      <c r="A12" s="9" t="s">
        <v>6</v>
      </c>
      <c r="B12" s="70"/>
      <c r="C12" s="22" t="s">
        <v>34</v>
      </c>
      <c r="D12" s="23" t="s">
        <v>12</v>
      </c>
      <c r="E12" s="18" t="s">
        <v>43</v>
      </c>
      <c r="F12" s="55">
        <v>30.26</v>
      </c>
      <c r="G12" s="49">
        <v>46.46</v>
      </c>
      <c r="H12" s="49">
        <v>29.87</v>
      </c>
      <c r="I12" s="56">
        <v>47.3</v>
      </c>
      <c r="J12" s="19">
        <v>13.63</v>
      </c>
      <c r="K12" s="20">
        <v>13.537000000000006</v>
      </c>
      <c r="L12" s="21">
        <v>32.71</v>
      </c>
      <c r="M12" s="84">
        <v>21</v>
      </c>
      <c r="N12" s="84">
        <v>5684</v>
      </c>
      <c r="O12" s="85">
        <v>153031.88</v>
      </c>
      <c r="P12" s="84"/>
      <c r="Q12" s="84"/>
      <c r="R12" s="85"/>
      <c r="S12" s="87">
        <v>0.1</v>
      </c>
      <c r="T12" s="88">
        <f t="shared" si="0"/>
        <v>15.454300000000005</v>
      </c>
      <c r="U12" s="89">
        <f t="shared" si="1"/>
        <v>0.13384446074834955</v>
      </c>
      <c r="V12" s="88">
        <f t="shared" si="2"/>
        <v>10369.321200000026</v>
      </c>
      <c r="W12" s="89">
        <f t="shared" si="3"/>
        <v>-6.8231841526041892E-3</v>
      </c>
    </row>
    <row r="13" spans="1:23" ht="18.5" thickBot="1" x14ac:dyDescent="0.3">
      <c r="A13" s="9" t="s">
        <v>7</v>
      </c>
      <c r="B13" s="72"/>
      <c r="C13" s="32" t="s">
        <v>35</v>
      </c>
      <c r="D13" s="33" t="s">
        <v>13</v>
      </c>
      <c r="E13" s="34" t="s">
        <v>43</v>
      </c>
      <c r="F13" s="59">
        <v>23.12</v>
      </c>
      <c r="G13" s="51">
        <v>34.22</v>
      </c>
      <c r="H13" s="51">
        <v>24.55</v>
      </c>
      <c r="I13" s="60">
        <v>36.85</v>
      </c>
      <c r="J13" s="35">
        <v>7</v>
      </c>
      <c r="K13" s="36">
        <v>7.6850000000000023</v>
      </c>
      <c r="L13" s="37">
        <v>21.215000000000003</v>
      </c>
      <c r="M13" s="84">
        <v>0</v>
      </c>
      <c r="N13" s="84">
        <v>0</v>
      </c>
      <c r="O13" s="85">
        <v>0</v>
      </c>
      <c r="P13" s="84"/>
      <c r="Q13" s="84"/>
      <c r="R13" s="85"/>
      <c r="S13" s="87">
        <v>0.1</v>
      </c>
      <c r="T13" s="88">
        <f t="shared" si="0"/>
        <v>9.038000000000002</v>
      </c>
      <c r="U13" s="89">
        <f t="shared" si="1"/>
        <v>0.29114285714285737</v>
      </c>
      <c r="V13" s="88">
        <f t="shared" si="2"/>
        <v>0</v>
      </c>
      <c r="W13" s="89">
        <f t="shared" si="3"/>
        <v>9.7857142857143087E-2</v>
      </c>
    </row>
    <row r="14" spans="1:23" ht="37" thickTop="1" thickBot="1" x14ac:dyDescent="0.4">
      <c r="A14" s="4"/>
      <c r="B14" s="38" t="s">
        <v>44</v>
      </c>
      <c r="C14" s="39"/>
      <c r="D14" s="39"/>
      <c r="E14" s="40"/>
      <c r="F14" s="61"/>
      <c r="G14" s="46"/>
      <c r="H14" s="46"/>
      <c r="I14" s="62"/>
      <c r="J14" s="41"/>
      <c r="K14" s="42"/>
      <c r="L14" s="43"/>
      <c r="M14" s="91">
        <f>SUM(M6:M13)</f>
        <v>5833</v>
      </c>
      <c r="O14" s="92">
        <f>SUM(O6:O13)</f>
        <v>75247659.299999997</v>
      </c>
      <c r="V14" s="90">
        <f>SUM(V6:V13)</f>
        <v>7703988.8128000107</v>
      </c>
    </row>
    <row r="15" spans="1:23" ht="17.5" x14ac:dyDescent="0.25">
      <c r="A15" s="4"/>
    </row>
    <row r="16" spans="1:23" ht="17.5" x14ac:dyDescent="0.25">
      <c r="A16" s="4"/>
      <c r="B16" s="4" t="s">
        <v>51</v>
      </c>
    </row>
    <row r="17" spans="1:18" ht="17.5" x14ac:dyDescent="0.35">
      <c r="A17" s="1"/>
      <c r="B17" s="1" t="s">
        <v>53</v>
      </c>
      <c r="C17" s="1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</row>
    <row r="18" spans="1:18" ht="17.5" x14ac:dyDescent="0.35">
      <c r="A18" s="1"/>
      <c r="B18" s="1" t="s">
        <v>50</v>
      </c>
      <c r="C18" s="1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</row>
    <row r="19" spans="1:18" ht="17.5" x14ac:dyDescent="0.35">
      <c r="A19" s="1"/>
      <c r="B19" s="1" t="s">
        <v>55</v>
      </c>
      <c r="C19" s="1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</row>
    <row r="20" spans="1:18" ht="17.5" x14ac:dyDescent="0.35">
      <c r="A20" s="1"/>
      <c r="B20" s="1"/>
      <c r="C20" s="1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</row>
    <row r="21" spans="1:18" ht="17.5" x14ac:dyDescent="0.35">
      <c r="A21" s="1"/>
      <c r="B21" s="1"/>
      <c r="C21" s="1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</row>
    <row r="22" spans="1:18" ht="17.5" x14ac:dyDescent="0.35">
      <c r="A22" s="1"/>
      <c r="B22" s="1"/>
      <c r="C22" s="1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</row>
    <row r="23" spans="1:18" ht="17.5" x14ac:dyDescent="0.35">
      <c r="A23" s="1"/>
      <c r="B23" s="1"/>
      <c r="C23" s="1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</row>
    <row r="24" spans="1:18" ht="17.5" x14ac:dyDescent="0.35">
      <c r="A24" s="1"/>
      <c r="B24" s="1"/>
      <c r="C24" s="1"/>
      <c r="D24" s="3"/>
      <c r="E24" s="3"/>
      <c r="F24" s="3"/>
      <c r="G24" s="3"/>
      <c r="H24" s="3"/>
      <c r="I24" s="3"/>
      <c r="J24" s="1"/>
      <c r="K24" s="1"/>
      <c r="L24" s="1"/>
      <c r="M24" s="1"/>
      <c r="N24" s="1"/>
      <c r="O24" s="1"/>
      <c r="P24" s="1"/>
      <c r="Q24" s="1"/>
      <c r="R24" s="1"/>
    </row>
    <row r="25" spans="1:18" ht="17.5" x14ac:dyDescent="0.35">
      <c r="A25" s="1"/>
      <c r="B25" s="1"/>
      <c r="C25" s="1"/>
      <c r="D25" s="3"/>
      <c r="E25" s="3"/>
      <c r="F25" s="3"/>
      <c r="G25" s="3"/>
      <c r="H25" s="3"/>
      <c r="I25" s="3"/>
      <c r="J25" s="1"/>
      <c r="K25" s="1"/>
      <c r="L25" s="1"/>
      <c r="M25" s="1"/>
      <c r="N25" s="1"/>
      <c r="O25" s="1"/>
      <c r="P25" s="1"/>
      <c r="Q25" s="1"/>
      <c r="R25" s="1"/>
    </row>
    <row r="26" spans="1:18" ht="17.5" x14ac:dyDescent="0.35">
      <c r="A26" s="1"/>
      <c r="B26" s="1"/>
      <c r="C26" s="1"/>
      <c r="D26" s="3"/>
      <c r="E26" s="3"/>
      <c r="F26" s="3"/>
      <c r="G26" s="3"/>
      <c r="H26" s="3"/>
      <c r="I26" s="3"/>
      <c r="J26" s="1"/>
      <c r="K26" s="1"/>
      <c r="L26" s="1"/>
      <c r="M26" s="1"/>
      <c r="N26" s="1"/>
      <c r="O26" s="1"/>
      <c r="P26" s="1"/>
      <c r="Q26" s="1"/>
      <c r="R26" s="1"/>
    </row>
    <row r="27" spans="1:18" ht="17.5" x14ac:dyDescent="0.35">
      <c r="A27" s="1"/>
      <c r="B27" s="1"/>
      <c r="C27" s="1"/>
      <c r="D27" s="3"/>
      <c r="E27" s="3"/>
      <c r="F27" s="3"/>
      <c r="G27" s="3"/>
      <c r="H27" s="3"/>
      <c r="I27" s="3"/>
      <c r="J27" s="1"/>
      <c r="K27" s="1"/>
      <c r="L27" s="1"/>
      <c r="M27" s="1"/>
      <c r="N27" s="1"/>
      <c r="O27" s="1"/>
      <c r="P27" s="1"/>
      <c r="Q27" s="1"/>
      <c r="R27" s="1"/>
    </row>
    <row r="28" spans="1:18" ht="17.5" x14ac:dyDescent="0.35">
      <c r="A28" s="1"/>
      <c r="B28" s="1"/>
      <c r="C28" s="1"/>
      <c r="D28" s="3"/>
      <c r="E28" s="3"/>
      <c r="F28" s="3"/>
      <c r="G28" s="3"/>
      <c r="H28" s="3"/>
      <c r="I28" s="3"/>
      <c r="J28" s="1"/>
      <c r="K28" s="1"/>
      <c r="L28" s="1"/>
      <c r="M28" s="1"/>
      <c r="N28" s="1"/>
      <c r="O28" s="1"/>
      <c r="P28" s="1"/>
      <c r="Q28" s="1"/>
      <c r="R28" s="1"/>
    </row>
    <row r="29" spans="1:18" ht="17.5" x14ac:dyDescent="0.35">
      <c r="A29" s="1"/>
      <c r="B29" s="1"/>
      <c r="C29" s="1"/>
      <c r="D29" s="3"/>
      <c r="E29" s="3"/>
      <c r="F29" s="3"/>
      <c r="G29" s="3"/>
      <c r="H29" s="3"/>
      <c r="I29" s="3"/>
      <c r="J29" s="1"/>
      <c r="K29" s="1"/>
      <c r="L29" s="1"/>
      <c r="M29" s="1"/>
      <c r="N29" s="1"/>
      <c r="O29" s="1"/>
      <c r="P29" s="1"/>
      <c r="Q29" s="1"/>
      <c r="R29" s="1"/>
    </row>
    <row r="30" spans="1:18" ht="17.5" x14ac:dyDescent="0.35">
      <c r="A30" s="1"/>
      <c r="B30" s="1"/>
      <c r="C30" s="1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  <c r="P30" s="1"/>
      <c r="Q30" s="1"/>
      <c r="R30" s="1"/>
    </row>
    <row r="31" spans="1:18" ht="17.5" x14ac:dyDescent="0.35">
      <c r="A31" s="1"/>
      <c r="B31" s="1"/>
      <c r="C31" s="1"/>
      <c r="D31" s="3"/>
      <c r="E31" s="3"/>
      <c r="F31" s="3"/>
      <c r="G31" s="3"/>
      <c r="H31" s="3"/>
      <c r="I31" s="3"/>
      <c r="J31" s="1"/>
      <c r="K31" s="1"/>
      <c r="L31" s="1"/>
      <c r="M31" s="1"/>
      <c r="N31" s="1"/>
      <c r="O31" s="1"/>
      <c r="P31" s="1"/>
      <c r="Q31" s="1"/>
      <c r="R31" s="1"/>
    </row>
    <row r="32" spans="1:18" ht="17.5" x14ac:dyDescent="0.35">
      <c r="A32" s="1"/>
      <c r="B32" s="1"/>
      <c r="C32" s="1"/>
      <c r="D32" s="3"/>
      <c r="E32" s="3"/>
      <c r="F32" s="3"/>
      <c r="G32" s="3"/>
      <c r="H32" s="3"/>
      <c r="I32" s="3"/>
      <c r="J32" s="1"/>
      <c r="K32" s="1"/>
      <c r="L32" s="1"/>
      <c r="M32" s="1"/>
      <c r="N32" s="1"/>
      <c r="O32" s="1"/>
      <c r="P32" s="1"/>
      <c r="Q32" s="1"/>
      <c r="R32" s="1"/>
    </row>
    <row r="33" spans="1:18" ht="17.5" x14ac:dyDescent="0.35">
      <c r="A33" s="1"/>
      <c r="B33" s="1"/>
      <c r="C33" s="1"/>
      <c r="D33" s="3"/>
      <c r="E33" s="3"/>
      <c r="F33" s="3"/>
      <c r="G33" s="3"/>
      <c r="H33" s="3"/>
      <c r="I33" s="3"/>
      <c r="J33" s="1"/>
      <c r="K33" s="1"/>
      <c r="L33" s="1"/>
      <c r="M33" s="1"/>
      <c r="N33" s="1"/>
      <c r="O33" s="1"/>
      <c r="P33" s="1"/>
      <c r="Q33" s="1"/>
      <c r="R33" s="1"/>
    </row>
    <row r="34" spans="1:18" ht="17.5" x14ac:dyDescent="0.35">
      <c r="A34" s="1"/>
      <c r="B34" s="1"/>
      <c r="C34" s="1"/>
      <c r="D34" s="3"/>
      <c r="E34" s="3"/>
      <c r="F34" s="3"/>
      <c r="G34" s="3"/>
      <c r="H34" s="3"/>
      <c r="I34" s="3"/>
      <c r="J34" s="1"/>
      <c r="K34" s="1"/>
      <c r="L34" s="1"/>
      <c r="M34" s="1"/>
      <c r="N34" s="1"/>
      <c r="O34" s="1"/>
      <c r="P34" s="1"/>
      <c r="Q34" s="1"/>
      <c r="R34" s="1"/>
    </row>
    <row r="35" spans="1:18" ht="17.5" x14ac:dyDescent="0.35">
      <c r="A35" s="1"/>
      <c r="B35" s="1"/>
      <c r="C35" s="1"/>
      <c r="D35" s="3"/>
      <c r="E35" s="3"/>
      <c r="F35" s="3"/>
      <c r="G35" s="3"/>
      <c r="H35" s="3"/>
      <c r="I35" s="3"/>
      <c r="J35" s="1"/>
      <c r="K35" s="1"/>
      <c r="L35" s="1"/>
      <c r="M35" s="1"/>
      <c r="N35" s="1"/>
      <c r="O35" s="1"/>
      <c r="P35" s="1"/>
      <c r="Q35" s="1"/>
      <c r="R35" s="1"/>
    </row>
    <row r="36" spans="1:18" ht="17.5" x14ac:dyDescent="0.35">
      <c r="A36" s="1"/>
      <c r="B36" s="1"/>
      <c r="C36" s="1"/>
      <c r="D36" s="3"/>
      <c r="E36" s="3"/>
      <c r="F36" s="3"/>
      <c r="G36" s="3"/>
      <c r="H36" s="3"/>
      <c r="I36" s="3"/>
      <c r="J36" s="1"/>
      <c r="K36" s="1"/>
      <c r="L36" s="1"/>
      <c r="M36" s="1"/>
      <c r="N36" s="1"/>
      <c r="O36" s="1"/>
      <c r="P36" s="1"/>
      <c r="Q36" s="1"/>
      <c r="R36" s="1"/>
    </row>
    <row r="37" spans="1:18" ht="17.5" x14ac:dyDescent="0.35">
      <c r="A37" s="1"/>
      <c r="B37" s="1"/>
      <c r="C37" s="1"/>
      <c r="D37" s="3"/>
      <c r="E37" s="3"/>
      <c r="F37" s="3"/>
      <c r="G37" s="3"/>
      <c r="H37" s="3"/>
      <c r="I37" s="3"/>
      <c r="J37" s="1"/>
      <c r="K37" s="1"/>
      <c r="L37" s="1"/>
      <c r="M37" s="1"/>
      <c r="N37" s="1"/>
      <c r="O37" s="1"/>
      <c r="P37" s="1"/>
      <c r="Q37" s="1"/>
      <c r="R37" s="1"/>
    </row>
    <row r="38" spans="1:18" ht="17.5" x14ac:dyDescent="0.35">
      <c r="A38" s="1"/>
      <c r="B38" s="1"/>
      <c r="C38" s="1"/>
      <c r="D38" s="3"/>
      <c r="E38" s="3"/>
      <c r="F38" s="3"/>
      <c r="G38" s="3"/>
      <c r="H38" s="3"/>
      <c r="I38" s="3"/>
      <c r="J38" s="1"/>
      <c r="K38" s="1"/>
      <c r="L38" s="1"/>
      <c r="M38" s="1"/>
      <c r="N38" s="1"/>
      <c r="O38" s="1"/>
      <c r="P38" s="1"/>
      <c r="Q38" s="1"/>
      <c r="R38" s="1"/>
    </row>
    <row r="39" spans="1:18" ht="17.5" x14ac:dyDescent="0.35">
      <c r="A39" s="1"/>
      <c r="B39" s="1"/>
      <c r="C39" s="1"/>
      <c r="D39" s="3"/>
      <c r="E39" s="3"/>
      <c r="F39" s="3"/>
      <c r="G39" s="3"/>
      <c r="H39" s="3"/>
      <c r="I39" s="3"/>
      <c r="J39" s="1"/>
      <c r="K39" s="1"/>
      <c r="L39" s="1"/>
      <c r="M39" s="1"/>
      <c r="N39" s="1"/>
      <c r="O39" s="1"/>
      <c r="P39" s="1"/>
      <c r="Q39" s="1"/>
      <c r="R39" s="1"/>
    </row>
    <row r="40" spans="1:18" ht="17.5" x14ac:dyDescent="0.35">
      <c r="A40" s="1"/>
      <c r="B40" s="1"/>
      <c r="C40" s="1"/>
      <c r="D40" s="3"/>
      <c r="E40" s="3"/>
      <c r="F40" s="3"/>
      <c r="G40" s="3"/>
      <c r="H40" s="3"/>
      <c r="I40" s="3"/>
      <c r="J40" s="1"/>
      <c r="K40" s="1"/>
      <c r="L40" s="1"/>
      <c r="M40" s="1"/>
      <c r="N40" s="1"/>
      <c r="O40" s="1"/>
      <c r="P40" s="1"/>
      <c r="Q40" s="1"/>
      <c r="R40" s="1"/>
    </row>
    <row r="41" spans="1:18" ht="17.5" x14ac:dyDescent="0.35">
      <c r="A41" s="1"/>
      <c r="B41" s="1"/>
      <c r="C41" s="1"/>
      <c r="D41" s="3"/>
      <c r="E41" s="3"/>
      <c r="F41" s="3"/>
      <c r="G41" s="3"/>
      <c r="H41" s="3"/>
      <c r="I41" s="3"/>
      <c r="J41" s="1"/>
      <c r="K41" s="1"/>
      <c r="L41" s="1"/>
      <c r="M41" s="1"/>
      <c r="N41" s="1"/>
      <c r="O41" s="1"/>
      <c r="P41" s="1"/>
      <c r="Q41" s="1"/>
      <c r="R41" s="1"/>
    </row>
    <row r="42" spans="1:18" ht="17.5" x14ac:dyDescent="0.35">
      <c r="A42" s="1"/>
      <c r="B42" s="1"/>
      <c r="C42" s="1"/>
      <c r="D42" s="3"/>
      <c r="E42" s="3"/>
      <c r="F42" s="3"/>
      <c r="G42" s="3"/>
      <c r="H42" s="3"/>
      <c r="I42" s="3"/>
      <c r="J42" s="1"/>
      <c r="K42" s="1"/>
      <c r="L42" s="1"/>
      <c r="M42" s="1"/>
      <c r="N42" s="1"/>
      <c r="O42" s="1"/>
      <c r="P42" s="1"/>
      <c r="Q42" s="1"/>
      <c r="R42" s="1"/>
    </row>
    <row r="43" spans="1:18" ht="17.5" x14ac:dyDescent="0.35">
      <c r="A43" s="1"/>
      <c r="B43" s="1"/>
      <c r="C43" s="1"/>
      <c r="D43" s="3"/>
      <c r="E43" s="3"/>
      <c r="F43" s="3"/>
      <c r="G43" s="3"/>
      <c r="H43" s="3"/>
      <c r="I43" s="3"/>
      <c r="J43" s="1"/>
      <c r="K43" s="1"/>
      <c r="L43" s="1"/>
      <c r="M43" s="1"/>
      <c r="N43" s="1"/>
      <c r="O43" s="1"/>
      <c r="P43" s="1"/>
      <c r="Q43" s="1"/>
      <c r="R43" s="1"/>
    </row>
    <row r="44" spans="1:18" ht="17.5" x14ac:dyDescent="0.35">
      <c r="A44" s="1"/>
      <c r="B44" s="1"/>
      <c r="C44" s="1"/>
      <c r="D44" s="3"/>
      <c r="E44" s="3"/>
      <c r="F44" s="3"/>
      <c r="G44" s="3"/>
      <c r="H44" s="3"/>
      <c r="I44" s="3"/>
      <c r="J44" s="1"/>
      <c r="K44" s="1"/>
      <c r="L44" s="1"/>
      <c r="M44" s="1"/>
      <c r="N44" s="1"/>
      <c r="O44" s="1"/>
      <c r="P44" s="1"/>
      <c r="Q44" s="1"/>
      <c r="R44" s="1"/>
    </row>
    <row r="45" spans="1:18" ht="17.5" x14ac:dyDescent="0.35">
      <c r="A45" s="1"/>
      <c r="B45" s="1"/>
      <c r="C45" s="1"/>
      <c r="D45" s="3"/>
      <c r="E45" s="3"/>
      <c r="F45" s="3"/>
      <c r="G45" s="3"/>
      <c r="H45" s="3"/>
      <c r="I45" s="3"/>
      <c r="J45" s="1"/>
      <c r="K45" s="45"/>
      <c r="L45" s="45"/>
      <c r="M45" s="1"/>
      <c r="N45" s="1"/>
      <c r="O45" s="1"/>
      <c r="P45" s="1"/>
      <c r="Q45" s="1"/>
      <c r="R45" s="1"/>
    </row>
    <row r="46" spans="1:18" ht="17.5" x14ac:dyDescent="0.35">
      <c r="A46" s="1"/>
      <c r="B46" s="1"/>
      <c r="C46" s="1"/>
      <c r="D46" s="3"/>
      <c r="E46" s="3"/>
      <c r="F46" s="3"/>
      <c r="G46" s="3"/>
      <c r="H46" s="3"/>
      <c r="I46" s="3"/>
      <c r="J46" s="1"/>
      <c r="K46" s="45"/>
      <c r="L46" s="45"/>
      <c r="M46" s="1"/>
      <c r="N46" s="1"/>
      <c r="O46" s="1"/>
      <c r="P46" s="1"/>
      <c r="Q46" s="1"/>
      <c r="R46" s="1"/>
    </row>
    <row r="47" spans="1:18" ht="17.5" x14ac:dyDescent="0.35">
      <c r="A47" s="1"/>
      <c r="B47" s="1"/>
      <c r="C47" s="1"/>
      <c r="D47" s="3"/>
      <c r="E47" s="3"/>
      <c r="F47" s="3"/>
      <c r="G47" s="3"/>
      <c r="H47" s="3"/>
      <c r="I47" s="3"/>
      <c r="J47" s="1"/>
      <c r="K47" s="45"/>
      <c r="L47" s="45"/>
      <c r="M47" s="1"/>
      <c r="N47" s="1"/>
      <c r="O47" s="1"/>
      <c r="P47" s="1"/>
      <c r="Q47" s="1"/>
      <c r="R47" s="1"/>
    </row>
    <row r="48" spans="1:18" ht="17.5" x14ac:dyDescent="0.35">
      <c r="A48" s="1"/>
      <c r="B48" s="1"/>
      <c r="C48" s="1"/>
      <c r="D48" s="3"/>
      <c r="E48" s="3"/>
      <c r="F48" s="3"/>
      <c r="G48" s="3"/>
      <c r="H48" s="3"/>
      <c r="I48" s="3"/>
      <c r="J48" s="1"/>
      <c r="K48" s="45"/>
      <c r="L48" s="45"/>
      <c r="M48" s="1"/>
      <c r="N48" s="1"/>
      <c r="O48" s="1"/>
      <c r="P48" s="1"/>
      <c r="Q48" s="1"/>
      <c r="R48" s="1"/>
    </row>
    <row r="49" spans="1:18" ht="17.5" x14ac:dyDescent="0.35">
      <c r="A49" s="1"/>
      <c r="B49" s="1"/>
      <c r="C49" s="1"/>
      <c r="D49" s="3"/>
      <c r="E49" s="3"/>
      <c r="F49" s="3"/>
      <c r="G49" s="3"/>
      <c r="H49" s="3"/>
      <c r="I49" s="3"/>
      <c r="J49" s="1"/>
      <c r="K49" s="45"/>
      <c r="L49" s="45"/>
      <c r="M49" s="1"/>
      <c r="N49" s="1"/>
      <c r="O49" s="1"/>
      <c r="P49" s="1"/>
      <c r="Q49" s="1"/>
      <c r="R49" s="1"/>
    </row>
    <row r="50" spans="1:18" ht="17.5" x14ac:dyDescent="0.35">
      <c r="A50" s="1"/>
      <c r="B50" s="1"/>
      <c r="C50" s="1"/>
      <c r="D50" s="3"/>
      <c r="E50" s="3"/>
      <c r="F50" s="3"/>
      <c r="G50" s="3"/>
      <c r="H50" s="3"/>
      <c r="I50" s="3"/>
      <c r="J50" s="1"/>
      <c r="K50" s="45"/>
      <c r="L50" s="45"/>
      <c r="M50" s="1"/>
      <c r="N50" s="1"/>
      <c r="O50" s="1"/>
      <c r="P50" s="1"/>
      <c r="Q50" s="1"/>
      <c r="R50" s="1"/>
    </row>
    <row r="51" spans="1:18" ht="17.5" x14ac:dyDescent="0.35">
      <c r="A51" s="1"/>
      <c r="B51" s="1"/>
      <c r="C51" s="1"/>
      <c r="D51" s="3"/>
      <c r="E51" s="3"/>
      <c r="F51" s="3"/>
      <c r="G51" s="3"/>
      <c r="H51" s="3"/>
      <c r="I51" s="3"/>
      <c r="J51" s="1"/>
      <c r="K51" s="45"/>
      <c r="L51" s="45"/>
      <c r="M51" s="1"/>
      <c r="N51" s="1"/>
      <c r="O51" s="1"/>
      <c r="P51" s="1"/>
      <c r="Q51" s="1"/>
      <c r="R51" s="1"/>
    </row>
    <row r="52" spans="1:18" ht="17.5" x14ac:dyDescent="0.35">
      <c r="A52" s="1"/>
      <c r="B52" s="1"/>
      <c r="C52" s="1"/>
      <c r="D52" s="3"/>
      <c r="E52" s="3"/>
      <c r="F52" s="3"/>
      <c r="G52" s="3"/>
      <c r="H52" s="3"/>
      <c r="I52" s="3"/>
      <c r="J52" s="1"/>
      <c r="K52" s="45"/>
      <c r="L52" s="45"/>
      <c r="M52" s="1"/>
      <c r="N52" s="1"/>
      <c r="O52" s="1"/>
      <c r="P52" s="1"/>
      <c r="Q52" s="1"/>
      <c r="R52" s="1"/>
    </row>
    <row r="53" spans="1:18" ht="17.5" x14ac:dyDescent="0.35">
      <c r="A53" s="1"/>
      <c r="B53" s="1"/>
      <c r="C53" s="1"/>
      <c r="D53" s="3"/>
      <c r="E53" s="3"/>
      <c r="F53" s="3"/>
      <c r="G53" s="3"/>
      <c r="H53" s="3"/>
      <c r="I53" s="3"/>
      <c r="J53" s="1"/>
      <c r="K53" s="45"/>
      <c r="L53" s="45"/>
      <c r="M53" s="1"/>
      <c r="N53" s="1"/>
      <c r="O53" s="1"/>
      <c r="P53" s="1"/>
      <c r="Q53" s="1"/>
      <c r="R53" s="1"/>
    </row>
    <row r="54" spans="1:18" ht="17.5" x14ac:dyDescent="0.35">
      <c r="A54" s="1"/>
      <c r="B54" s="1"/>
      <c r="C54" s="1"/>
      <c r="D54" s="3"/>
      <c r="E54" s="3"/>
      <c r="F54" s="3"/>
      <c r="G54" s="3"/>
      <c r="H54" s="3"/>
      <c r="I54" s="3"/>
      <c r="J54" s="1"/>
      <c r="K54" s="45"/>
      <c r="L54" s="45"/>
      <c r="M54" s="1"/>
      <c r="N54" s="1"/>
      <c r="O54" s="1"/>
      <c r="P54" s="1"/>
      <c r="Q54" s="1"/>
      <c r="R54" s="1"/>
    </row>
    <row r="55" spans="1:18" ht="17.5" x14ac:dyDescent="0.35">
      <c r="A55" s="1"/>
      <c r="B55" s="1"/>
      <c r="C55" s="1"/>
      <c r="D55" s="3"/>
      <c r="E55" s="3"/>
      <c r="F55" s="3"/>
      <c r="G55" s="3"/>
      <c r="H55" s="3"/>
      <c r="I55" s="3"/>
      <c r="J55" s="1"/>
      <c r="K55" s="45"/>
      <c r="L55" s="45"/>
      <c r="M55" s="1"/>
      <c r="N55" s="1"/>
      <c r="O55" s="1"/>
      <c r="P55" s="1"/>
      <c r="Q55" s="1"/>
      <c r="R55" s="1"/>
    </row>
    <row r="56" spans="1:18" ht="17.5" x14ac:dyDescent="0.35">
      <c r="A56" s="1"/>
      <c r="B56" s="1"/>
      <c r="C56" s="1"/>
      <c r="D56" s="3"/>
      <c r="E56" s="3"/>
      <c r="F56" s="3"/>
      <c r="G56" s="3"/>
      <c r="H56" s="3"/>
      <c r="I56" s="3"/>
      <c r="J56" s="1"/>
      <c r="K56" s="45"/>
      <c r="L56" s="45"/>
      <c r="M56" s="1"/>
      <c r="N56" s="1"/>
      <c r="O56" s="1"/>
      <c r="P56" s="1"/>
      <c r="Q56" s="1"/>
      <c r="R56" s="1"/>
    </row>
    <row r="57" spans="1:18" ht="17.5" x14ac:dyDescent="0.35">
      <c r="A57" s="1"/>
      <c r="B57" s="1"/>
      <c r="C57" s="1"/>
      <c r="D57" s="3"/>
      <c r="E57" s="3"/>
      <c r="F57" s="3"/>
      <c r="G57" s="3"/>
      <c r="H57" s="3"/>
      <c r="I57" s="3"/>
      <c r="J57" s="1"/>
      <c r="K57" s="45"/>
      <c r="L57" s="45"/>
      <c r="M57" s="1"/>
      <c r="N57" s="1"/>
      <c r="O57" s="1"/>
      <c r="P57" s="1"/>
      <c r="Q57" s="1"/>
      <c r="R57" s="1"/>
    </row>
    <row r="58" spans="1:18" ht="17.5" x14ac:dyDescent="0.35">
      <c r="A58" s="1"/>
      <c r="B58" s="1"/>
      <c r="C58" s="1"/>
      <c r="D58" s="3"/>
      <c r="E58" s="3"/>
      <c r="F58" s="3"/>
      <c r="G58" s="3"/>
      <c r="H58" s="3"/>
      <c r="I58" s="3"/>
      <c r="J58" s="1"/>
      <c r="K58" s="45"/>
      <c r="L58" s="45"/>
      <c r="M58" s="1"/>
      <c r="N58" s="1"/>
      <c r="O58" s="1"/>
      <c r="P58" s="1"/>
      <c r="Q58" s="1"/>
      <c r="R58" s="1"/>
    </row>
    <row r="59" spans="1:18" ht="17.5" x14ac:dyDescent="0.35">
      <c r="A59" s="1"/>
      <c r="B59" s="1"/>
      <c r="C59" s="1"/>
      <c r="D59" s="3"/>
      <c r="E59" s="3"/>
      <c r="F59" s="3"/>
      <c r="G59" s="3"/>
      <c r="H59" s="3"/>
      <c r="I59" s="3"/>
      <c r="J59" s="1"/>
      <c r="K59" s="1"/>
      <c r="L59" s="1"/>
      <c r="M59" s="1"/>
      <c r="N59" s="1"/>
      <c r="O59" s="1"/>
      <c r="P59" s="1"/>
      <c r="Q59" s="1"/>
      <c r="R59" s="1"/>
    </row>
    <row r="60" spans="1:18" ht="17.5" x14ac:dyDescent="0.35">
      <c r="A60" s="1"/>
      <c r="B60" s="1"/>
      <c r="C60" s="1"/>
      <c r="D60" s="3"/>
      <c r="E60" s="3"/>
      <c r="F60" s="3"/>
      <c r="G60" s="3"/>
      <c r="H60" s="3"/>
      <c r="I60" s="3"/>
      <c r="J60" s="1"/>
      <c r="K60" s="1"/>
      <c r="L60" s="1"/>
      <c r="M60" s="1"/>
      <c r="N60" s="1"/>
      <c r="O60" s="1"/>
      <c r="P60" s="1"/>
      <c r="Q60" s="1"/>
      <c r="R60" s="1"/>
    </row>
    <row r="61" spans="1:18" ht="17.5" x14ac:dyDescent="0.35">
      <c r="A61" s="1"/>
      <c r="B61" s="1"/>
      <c r="C61" s="1"/>
      <c r="D61" s="3"/>
      <c r="E61" s="3"/>
      <c r="F61" s="3"/>
      <c r="G61" s="3"/>
      <c r="H61" s="3"/>
      <c r="I61" s="3"/>
      <c r="J61" s="1"/>
      <c r="K61" s="1"/>
      <c r="L61" s="1"/>
      <c r="M61" s="1"/>
      <c r="N61" s="1"/>
      <c r="O61" s="1"/>
      <c r="P61" s="1"/>
      <c r="Q61" s="1"/>
      <c r="R61" s="1"/>
    </row>
    <row r="62" spans="1:18" ht="17.5" x14ac:dyDescent="0.35">
      <c r="A62" s="1"/>
      <c r="B62" s="1"/>
      <c r="C62" s="1"/>
      <c r="D62" s="3"/>
      <c r="E62" s="3"/>
      <c r="F62" s="3"/>
      <c r="G62" s="3"/>
      <c r="H62" s="3"/>
      <c r="I62" s="3"/>
      <c r="J62" s="1"/>
      <c r="K62" s="1"/>
      <c r="L62" s="1"/>
      <c r="M62" s="1"/>
      <c r="N62" s="1"/>
      <c r="O62" s="1"/>
      <c r="P62" s="1"/>
      <c r="Q62" s="1"/>
      <c r="R62" s="1"/>
    </row>
    <row r="63" spans="1:18" ht="17.5" x14ac:dyDescent="0.35">
      <c r="A63" s="1"/>
      <c r="B63" s="1"/>
      <c r="C63" s="1"/>
      <c r="D63" s="3"/>
      <c r="E63" s="3"/>
      <c r="F63" s="3"/>
      <c r="G63" s="3"/>
      <c r="H63" s="3"/>
      <c r="I63" s="3"/>
      <c r="J63" s="1"/>
      <c r="K63" s="1"/>
      <c r="L63" s="1"/>
      <c r="M63" s="1"/>
      <c r="N63" s="1"/>
      <c r="O63" s="1"/>
      <c r="P63" s="1"/>
      <c r="Q63" s="1"/>
      <c r="R63" s="1"/>
    </row>
    <row r="64" spans="1:18" ht="17.5" x14ac:dyDescent="0.35">
      <c r="A64" s="1"/>
      <c r="B64" s="1"/>
      <c r="C64" s="1"/>
      <c r="D64" s="3"/>
      <c r="E64" s="3"/>
      <c r="F64" s="3"/>
      <c r="G64" s="3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</row>
    <row r="65" spans="1:18" ht="17.5" x14ac:dyDescent="0.35">
      <c r="A65" s="1"/>
      <c r="B65" s="1"/>
      <c r="C65" s="1"/>
      <c r="D65" s="3"/>
      <c r="E65" s="3"/>
      <c r="F65" s="3"/>
      <c r="G65" s="3"/>
      <c r="H65" s="3"/>
      <c r="I65" s="3"/>
      <c r="J65" s="1"/>
      <c r="K65" s="1"/>
      <c r="L65" s="45"/>
      <c r="M65" s="1"/>
      <c r="N65" s="1"/>
      <c r="O65" s="1"/>
      <c r="P65" s="1"/>
      <c r="Q65" s="1"/>
      <c r="R65" s="1"/>
    </row>
    <row r="66" spans="1:18" ht="17.5" x14ac:dyDescent="0.35">
      <c r="A66" s="1"/>
      <c r="B66" s="1"/>
      <c r="C66" s="1"/>
      <c r="D66" s="3"/>
      <c r="E66" s="3"/>
      <c r="F66" s="3"/>
      <c r="G66" s="3"/>
      <c r="H66" s="3"/>
      <c r="I66" s="3"/>
      <c r="J66" s="1"/>
      <c r="K66" s="1"/>
      <c r="L66" s="45"/>
      <c r="M66" s="1"/>
      <c r="N66" s="1"/>
      <c r="O66" s="1"/>
      <c r="P66" s="1"/>
      <c r="Q66" s="1"/>
      <c r="R66" s="1"/>
    </row>
    <row r="67" spans="1:18" ht="17.5" x14ac:dyDescent="0.35">
      <c r="A67" s="1"/>
      <c r="B67" s="1"/>
      <c r="C67" s="1"/>
      <c r="D67" s="3"/>
      <c r="E67" s="3"/>
      <c r="F67" s="3"/>
      <c r="G67" s="3"/>
      <c r="H67" s="3"/>
      <c r="I67" s="3"/>
      <c r="J67" s="1"/>
      <c r="K67" s="1"/>
      <c r="L67" s="1"/>
      <c r="M67" s="1"/>
      <c r="N67" s="1"/>
      <c r="O67" s="1"/>
      <c r="P67" s="1"/>
      <c r="Q67" s="1"/>
      <c r="R67" s="1"/>
    </row>
    <row r="68" spans="1:18" ht="17.5" x14ac:dyDescent="0.35">
      <c r="A68" s="1"/>
      <c r="B68" s="1"/>
      <c r="C68" s="1"/>
      <c r="D68" s="3"/>
      <c r="E68" s="3"/>
      <c r="F68" s="3"/>
      <c r="G68" s="3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</row>
    <row r="69" spans="1:18" ht="17.5" x14ac:dyDescent="0.35">
      <c r="A69" s="1"/>
      <c r="B69" s="1"/>
      <c r="C69" s="1"/>
      <c r="D69" s="3"/>
      <c r="E69" s="3"/>
      <c r="F69" s="3"/>
      <c r="G69" s="3"/>
      <c r="H69" s="3"/>
      <c r="I69" s="3"/>
      <c r="J69" s="1"/>
      <c r="K69" s="1"/>
      <c r="L69" s="1"/>
      <c r="M69" s="1"/>
      <c r="N69" s="1"/>
      <c r="O69" s="1"/>
      <c r="P69" s="1"/>
      <c r="Q69" s="1"/>
      <c r="R69" s="1"/>
    </row>
    <row r="70" spans="1:18" ht="17.5" x14ac:dyDescent="0.35">
      <c r="A70" s="1"/>
      <c r="B70" s="1"/>
      <c r="C70" s="1"/>
      <c r="D70" s="3"/>
      <c r="E70" s="3"/>
      <c r="F70" s="3"/>
      <c r="G70" s="3"/>
      <c r="H70" s="3"/>
      <c r="I70" s="3"/>
      <c r="J70" s="1"/>
      <c r="K70" s="1"/>
      <c r="L70" s="1"/>
      <c r="M70" s="1"/>
      <c r="N70" s="1"/>
      <c r="O70" s="1"/>
      <c r="P70" s="1"/>
      <c r="Q70" s="1"/>
      <c r="R70" s="1"/>
    </row>
    <row r="71" spans="1:18" ht="17.5" x14ac:dyDescent="0.35">
      <c r="A71" s="1"/>
      <c r="B71" s="1"/>
      <c r="C71" s="1"/>
      <c r="D71" s="3"/>
      <c r="E71" s="3"/>
      <c r="F71" s="3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</row>
    <row r="72" spans="1:18" ht="17.5" x14ac:dyDescent="0.35">
      <c r="A72" s="1"/>
      <c r="B72" s="1"/>
      <c r="C72" s="1"/>
      <c r="D72" s="3"/>
      <c r="E72" s="3"/>
      <c r="F72" s="3"/>
      <c r="G72" s="3"/>
      <c r="H72" s="3"/>
      <c r="I72" s="3"/>
      <c r="J72" s="1"/>
      <c r="K72" s="1"/>
      <c r="L72" s="1"/>
      <c r="M72" s="1"/>
      <c r="N72" s="1"/>
      <c r="O72" s="1"/>
      <c r="P72" s="1"/>
      <c r="Q72" s="1"/>
      <c r="R72" s="1"/>
    </row>
    <row r="73" spans="1:18" ht="17.5" x14ac:dyDescent="0.35">
      <c r="A73" s="1"/>
      <c r="B73" s="1"/>
      <c r="C73" s="1"/>
      <c r="D73" s="3"/>
      <c r="E73" s="3"/>
      <c r="F73" s="3"/>
      <c r="G73" s="3"/>
      <c r="H73" s="3"/>
      <c r="I73" s="3"/>
      <c r="J73" s="1"/>
      <c r="K73" s="1"/>
      <c r="L73" s="1"/>
      <c r="M73" s="1"/>
      <c r="N73" s="1"/>
      <c r="O73" s="1"/>
      <c r="P73" s="1"/>
      <c r="Q73" s="1"/>
      <c r="R73" s="1"/>
    </row>
  </sheetData>
  <mergeCells count="12">
    <mergeCell ref="F3:I3"/>
    <mergeCell ref="J3:L3"/>
    <mergeCell ref="B6:B10"/>
    <mergeCell ref="B11:B13"/>
    <mergeCell ref="F4:G4"/>
    <mergeCell ref="H4:I4"/>
    <mergeCell ref="B4:B5"/>
    <mergeCell ref="C4:C5"/>
    <mergeCell ref="D4:D5"/>
    <mergeCell ref="E4:E5"/>
    <mergeCell ref="J4:J5"/>
    <mergeCell ref="K4:L4"/>
  </mergeCells>
  <printOptions horizontalCentered="1"/>
  <pageMargins left="0.45" right="0.45" top="1" bottom="0.75" header="0.3" footer="0.3"/>
  <pageSetup scale="65" fitToWidth="0" fitToHeight="0" orientation="landscape" r:id="rId1"/>
  <headerFooter>
    <oddHeader>&amp;LCommonwealth of Pennsylvania
Office of Developmental Programs&amp;C&amp;14FY 21/22 IDA Draft Fee Range 
for Residential Ineligible Services&amp;RDraft &amp;&amp; Confidential</oddHeader>
    <oddFooter>&amp;L&amp;"Arial,Regular"&amp;14&amp;G&amp;C&amp;"Arial,Regular"&amp;14Page &amp;P of &amp;N&amp;R&amp;14&amp;D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3"/>
  <sheetViews>
    <sheetView topLeftCell="D1" zoomScale="90" zoomScaleNormal="90" zoomScaleSheetLayoutView="70" zoomScalePageLayoutView="50" workbookViewId="0">
      <selection activeCell="O15" sqref="O15"/>
    </sheetView>
  </sheetViews>
  <sheetFormatPr defaultColWidth="9.1796875" defaultRowHeight="18" x14ac:dyDescent="0.25"/>
  <cols>
    <col min="1" max="1" width="10.6328125" style="5" customWidth="1"/>
    <col min="2" max="2" width="27.6328125" style="4" customWidth="1"/>
    <col min="3" max="3" width="15.6328125" style="4" customWidth="1"/>
    <col min="4" max="5" width="15.6328125" style="44" customWidth="1"/>
    <col min="6" max="9" width="16.36328125" style="44" customWidth="1"/>
    <col min="10" max="12" width="16.36328125" style="4" customWidth="1"/>
    <col min="13" max="13" width="17.81640625" style="4" customWidth="1"/>
    <col min="14" max="14" width="9.1796875" style="4"/>
    <col min="15" max="15" width="20.81640625" style="4" bestFit="1" customWidth="1"/>
    <col min="16" max="18" width="0" style="4" hidden="1" customWidth="1"/>
    <col min="19" max="21" width="9.1796875" style="4"/>
    <col min="22" max="22" width="24.26953125" style="4" bestFit="1" customWidth="1"/>
    <col min="23" max="16384" width="9.1796875" style="4"/>
  </cols>
  <sheetData>
    <row r="1" spans="1:23" ht="24.75" customHeight="1" x14ac:dyDescent="0.35">
      <c r="A1" s="1"/>
      <c r="B1" s="2" t="s">
        <v>45</v>
      </c>
      <c r="C1" s="1"/>
      <c r="D1" s="3"/>
      <c r="E1" s="3"/>
      <c r="F1" s="3"/>
      <c r="G1" s="3"/>
      <c r="H1" s="3"/>
      <c r="I1" s="3"/>
      <c r="J1" s="1"/>
      <c r="K1" s="1"/>
      <c r="L1" s="1"/>
      <c r="M1" s="1"/>
    </row>
    <row r="2" spans="1:23" ht="18" customHeight="1" thickBot="1" x14ac:dyDescent="0.4">
      <c r="B2" s="6" t="s">
        <v>15</v>
      </c>
      <c r="C2" s="5" t="s">
        <v>16</v>
      </c>
      <c r="D2" s="7" t="s">
        <v>17</v>
      </c>
      <c r="E2" s="7" t="s">
        <v>18</v>
      </c>
      <c r="F2" s="5" t="s">
        <v>19</v>
      </c>
      <c r="G2" s="5" t="s">
        <v>20</v>
      </c>
      <c r="H2" s="5" t="s">
        <v>21</v>
      </c>
      <c r="I2" s="7" t="s">
        <v>22</v>
      </c>
      <c r="J2" s="5" t="s">
        <v>23</v>
      </c>
      <c r="K2" s="5" t="s">
        <v>24</v>
      </c>
      <c r="L2" s="5" t="s">
        <v>25</v>
      </c>
      <c r="M2" s="1"/>
    </row>
    <row r="3" spans="1:23" ht="18" customHeight="1" thickBot="1" x14ac:dyDescent="0.4">
      <c r="B3" s="6"/>
      <c r="C3" s="5"/>
      <c r="D3" s="7"/>
      <c r="E3" s="7"/>
      <c r="F3" s="63" t="s">
        <v>47</v>
      </c>
      <c r="G3" s="64"/>
      <c r="H3" s="64"/>
      <c r="I3" s="65"/>
      <c r="J3" s="66" t="s">
        <v>49</v>
      </c>
      <c r="K3" s="67"/>
      <c r="L3" s="68"/>
      <c r="M3" s="1"/>
    </row>
    <row r="4" spans="1:23" ht="35" customHeight="1" x14ac:dyDescent="0.25">
      <c r="B4" s="75" t="s">
        <v>14</v>
      </c>
      <c r="C4" s="77" t="s">
        <v>39</v>
      </c>
      <c r="D4" s="77" t="s">
        <v>10</v>
      </c>
      <c r="E4" s="77" t="s">
        <v>40</v>
      </c>
      <c r="F4" s="73" t="s">
        <v>48</v>
      </c>
      <c r="G4" s="74"/>
      <c r="H4" s="73" t="s">
        <v>42</v>
      </c>
      <c r="I4" s="74"/>
      <c r="J4" s="80" t="s">
        <v>41</v>
      </c>
      <c r="K4" s="82" t="s">
        <v>52</v>
      </c>
      <c r="L4" s="83"/>
      <c r="M4" s="84" t="s">
        <v>56</v>
      </c>
      <c r="N4" s="84" t="s">
        <v>57</v>
      </c>
      <c r="O4" s="85" t="s">
        <v>58</v>
      </c>
      <c r="P4" s="84" t="s">
        <v>59</v>
      </c>
      <c r="Q4" s="84" t="s">
        <v>60</v>
      </c>
      <c r="R4" s="85" t="s">
        <v>61</v>
      </c>
      <c r="S4" s="86" t="s">
        <v>62</v>
      </c>
      <c r="T4" s="84" t="s">
        <v>63</v>
      </c>
      <c r="U4" s="84" t="s">
        <v>64</v>
      </c>
      <c r="V4" s="84" t="s">
        <v>65</v>
      </c>
      <c r="W4" s="84" t="s">
        <v>66</v>
      </c>
    </row>
    <row r="5" spans="1:23" s="8" customFormat="1" ht="35" customHeight="1" thickBot="1" x14ac:dyDescent="0.3">
      <c r="B5" s="76"/>
      <c r="C5" s="78"/>
      <c r="D5" s="78"/>
      <c r="E5" s="79"/>
      <c r="F5" s="47" t="s">
        <v>8</v>
      </c>
      <c r="G5" s="47" t="s">
        <v>9</v>
      </c>
      <c r="H5" s="47" t="s">
        <v>8</v>
      </c>
      <c r="I5" s="47" t="s">
        <v>9</v>
      </c>
      <c r="J5" s="81"/>
      <c r="K5" s="47" t="s">
        <v>8</v>
      </c>
      <c r="L5" s="52" t="s">
        <v>9</v>
      </c>
    </row>
    <row r="6" spans="1:23" x14ac:dyDescent="0.25">
      <c r="A6" s="9" t="s">
        <v>0</v>
      </c>
      <c r="B6" s="69" t="s">
        <v>31</v>
      </c>
      <c r="C6" s="10" t="s">
        <v>33</v>
      </c>
      <c r="D6" s="11" t="s">
        <v>26</v>
      </c>
      <c r="E6" s="12" t="s">
        <v>43</v>
      </c>
      <c r="F6" s="53">
        <v>96.09</v>
      </c>
      <c r="G6" s="48">
        <v>155.34</v>
      </c>
      <c r="H6" s="48">
        <v>98.38</v>
      </c>
      <c r="I6" s="54">
        <v>160.22</v>
      </c>
      <c r="J6" s="13">
        <v>84.15</v>
      </c>
      <c r="K6" s="14">
        <v>79.06</v>
      </c>
      <c r="L6" s="15">
        <v>140.9</v>
      </c>
      <c r="M6" s="84">
        <f>1366-'Fee Range - Inelig Area 1'!M6</f>
        <v>876</v>
      </c>
      <c r="N6" s="84">
        <f>368494-'[1]Fee Range - Inelig Area 1'!N6</f>
        <v>368494</v>
      </c>
      <c r="O6" s="85">
        <f>32340164.66-'[1]Fee Range - Inelig Area 1'!O6</f>
        <v>32340164.66</v>
      </c>
      <c r="P6" s="84"/>
      <c r="Q6" s="84"/>
      <c r="R6" s="85"/>
      <c r="S6" s="87">
        <v>0.15</v>
      </c>
      <c r="T6" s="88">
        <f>(L6-K6)*S6+K6</f>
        <v>88.335999999999999</v>
      </c>
      <c r="U6" s="89">
        <f>T6/J6-1</f>
        <v>4.9744503862150902E-2</v>
      </c>
      <c r="V6" s="88">
        <f>(T6-J6)*N6</f>
        <v>1542515.8839999973</v>
      </c>
      <c r="W6" s="89">
        <f>K6/J6-1</f>
        <v>-6.0487225193107563E-2</v>
      </c>
    </row>
    <row r="7" spans="1:23" x14ac:dyDescent="0.25">
      <c r="A7" s="9" t="s">
        <v>1</v>
      </c>
      <c r="B7" s="70"/>
      <c r="C7" s="16" t="s">
        <v>34</v>
      </c>
      <c r="D7" s="17" t="s">
        <v>27</v>
      </c>
      <c r="E7" s="18" t="s">
        <v>43</v>
      </c>
      <c r="F7" s="55">
        <v>60.51</v>
      </c>
      <c r="G7" s="49">
        <v>92.92</v>
      </c>
      <c r="H7" s="49">
        <v>59.73</v>
      </c>
      <c r="I7" s="56">
        <v>94.6</v>
      </c>
      <c r="J7" s="19">
        <v>45.88</v>
      </c>
      <c r="K7" s="20">
        <v>40.409999999999997</v>
      </c>
      <c r="L7" s="21">
        <v>75.28</v>
      </c>
      <c r="M7" s="84">
        <f>3694-'Fee Range - Inelig Area 1'!M7</f>
        <v>2195</v>
      </c>
      <c r="N7" s="84">
        <f>954233-'[1]Fee Range - Inelig Area 1'!N7</f>
        <v>954233</v>
      </c>
      <c r="O7" s="85">
        <f>46261329.96-'[1]Fee Range - Inelig Area 1'!O7</f>
        <v>46261329.960000001</v>
      </c>
      <c r="P7" s="84"/>
      <c r="Q7" s="84"/>
      <c r="R7" s="85"/>
      <c r="S7" s="87">
        <v>0.2</v>
      </c>
      <c r="T7" s="88">
        <f t="shared" ref="T7:T13" si="0">(L7-K7)*S7+K7</f>
        <v>47.384</v>
      </c>
      <c r="U7" s="89">
        <f t="shared" ref="U7:U13" si="1">T7/J7-1</f>
        <v>3.2781168265039184E-2</v>
      </c>
      <c r="V7" s="88">
        <f t="shared" ref="V7:V13" si="2">(T7-J7)*N7</f>
        <v>1435166.4319999979</v>
      </c>
      <c r="W7" s="89">
        <f t="shared" ref="W7:W13" si="3">K7/J7-1</f>
        <v>-0.11922406277245001</v>
      </c>
    </row>
    <row r="8" spans="1:23" x14ac:dyDescent="0.25">
      <c r="A8" s="9" t="s">
        <v>2</v>
      </c>
      <c r="B8" s="70"/>
      <c r="C8" s="22" t="s">
        <v>35</v>
      </c>
      <c r="D8" s="23" t="s">
        <v>28</v>
      </c>
      <c r="E8" s="18" t="s">
        <v>43</v>
      </c>
      <c r="F8" s="55">
        <v>46.24</v>
      </c>
      <c r="G8" s="49">
        <v>68.44</v>
      </c>
      <c r="H8" s="49">
        <v>49.09</v>
      </c>
      <c r="I8" s="56">
        <v>73.709999999999994</v>
      </c>
      <c r="J8" s="19">
        <v>30.59</v>
      </c>
      <c r="K8" s="20">
        <v>29.770000000000003</v>
      </c>
      <c r="L8" s="21">
        <v>54.389999999999993</v>
      </c>
      <c r="M8" s="84">
        <f>6365-'Fee Range - Inelig Area 1'!M8</f>
        <v>3682</v>
      </c>
      <c r="N8" s="84">
        <f>1814490-'[1]Fee Range - Inelig Area 1'!N8</f>
        <v>1814490</v>
      </c>
      <c r="O8" s="85">
        <f>61986995.71-'[1]Fee Range - Inelig Area 1'!O8</f>
        <v>61986995.710000001</v>
      </c>
      <c r="P8" s="84"/>
      <c r="Q8" s="84"/>
      <c r="R8" s="85"/>
      <c r="S8" s="87">
        <v>0.15</v>
      </c>
      <c r="T8" s="88">
        <f t="shared" si="0"/>
        <v>33.463000000000001</v>
      </c>
      <c r="U8" s="89">
        <f t="shared" si="1"/>
        <v>9.3919581562602161E-2</v>
      </c>
      <c r="V8" s="88">
        <f t="shared" si="2"/>
        <v>5213029.7700000023</v>
      </c>
      <c r="W8" s="89">
        <f t="shared" si="3"/>
        <v>-2.6806145799280756E-2</v>
      </c>
    </row>
    <row r="9" spans="1:23" x14ac:dyDescent="0.25">
      <c r="A9" s="9" t="s">
        <v>3</v>
      </c>
      <c r="B9" s="70"/>
      <c r="C9" s="22" t="s">
        <v>36</v>
      </c>
      <c r="D9" s="23" t="s">
        <v>29</v>
      </c>
      <c r="E9" s="18" t="s">
        <v>43</v>
      </c>
      <c r="F9" s="55">
        <v>39.14</v>
      </c>
      <c r="G9" s="49">
        <v>56.73</v>
      </c>
      <c r="H9" s="49">
        <v>42.05</v>
      </c>
      <c r="I9" s="56">
        <v>61.22</v>
      </c>
      <c r="J9" s="19">
        <v>23.03</v>
      </c>
      <c r="K9" s="20">
        <v>22.729999999999997</v>
      </c>
      <c r="L9" s="21">
        <v>41.9</v>
      </c>
      <c r="M9" s="84">
        <f>3154-'Fee Range - Inelig Area 1'!M9</f>
        <v>2413</v>
      </c>
      <c r="N9" s="84">
        <f>934486-'[1]Fee Range - Inelig Area 1'!N9</f>
        <v>934486</v>
      </c>
      <c r="O9" s="85">
        <f>24009543.55-'[1]Fee Range - Inelig Area 1'!O9</f>
        <v>24009543.550000001</v>
      </c>
      <c r="P9" s="84"/>
      <c r="Q9" s="84"/>
      <c r="R9" s="85"/>
      <c r="S9" s="87">
        <v>0.15</v>
      </c>
      <c r="T9" s="88">
        <f t="shared" si="0"/>
        <v>25.605499999999996</v>
      </c>
      <c r="U9" s="89">
        <f t="shared" si="1"/>
        <v>0.11183239253148036</v>
      </c>
      <c r="V9" s="88">
        <f t="shared" si="2"/>
        <v>2406768.6929999948</v>
      </c>
      <c r="W9" s="89">
        <f t="shared" si="3"/>
        <v>-1.3026487190621161E-2</v>
      </c>
    </row>
    <row r="10" spans="1:23" ht="18.5" thickBot="1" x14ac:dyDescent="0.3">
      <c r="A10" s="9" t="s">
        <v>4</v>
      </c>
      <c r="B10" s="71"/>
      <c r="C10" s="24" t="s">
        <v>37</v>
      </c>
      <c r="D10" s="25" t="s">
        <v>30</v>
      </c>
      <c r="E10" s="26" t="s">
        <v>43</v>
      </c>
      <c r="F10" s="57">
        <v>27.01</v>
      </c>
      <c r="G10" s="50">
        <v>52.61</v>
      </c>
      <c r="H10" s="50">
        <v>28.77</v>
      </c>
      <c r="I10" s="58">
        <v>56.8</v>
      </c>
      <c r="J10" s="27">
        <v>16.82</v>
      </c>
      <c r="K10" s="28">
        <v>9.4499999999999993</v>
      </c>
      <c r="L10" s="29">
        <v>37.479999999999997</v>
      </c>
      <c r="M10" s="84">
        <f>712-'Fee Range - Inelig Area 1'!M10</f>
        <v>469</v>
      </c>
      <c r="N10" s="84">
        <f>218218-'[1]Fee Range - Inelig Area 1'!N10</f>
        <v>218218</v>
      </c>
      <c r="O10" s="85">
        <f>7768795.21-'[1]Fee Range - Inelig Area 1'!O10</f>
        <v>7768795.21</v>
      </c>
      <c r="P10" s="84"/>
      <c r="Q10" s="84"/>
      <c r="R10" s="85"/>
      <c r="S10" s="87">
        <v>0.3</v>
      </c>
      <c r="T10" s="88">
        <f t="shared" si="0"/>
        <v>17.858999999999998</v>
      </c>
      <c r="U10" s="89">
        <f t="shared" si="1"/>
        <v>6.1771700356717973E-2</v>
      </c>
      <c r="V10" s="88">
        <f t="shared" si="2"/>
        <v>226728.50199999954</v>
      </c>
      <c r="W10" s="89">
        <f t="shared" si="3"/>
        <v>-0.43816884661117728</v>
      </c>
    </row>
    <row r="11" spans="1:23" x14ac:dyDescent="0.25">
      <c r="A11" s="9" t="s">
        <v>5</v>
      </c>
      <c r="B11" s="69" t="s">
        <v>32</v>
      </c>
      <c r="C11" s="30" t="s">
        <v>33</v>
      </c>
      <c r="D11" s="31" t="s">
        <v>11</v>
      </c>
      <c r="E11" s="12" t="s">
        <v>43</v>
      </c>
      <c r="F11" s="53">
        <v>38.44</v>
      </c>
      <c r="G11" s="48">
        <v>62.13</v>
      </c>
      <c r="H11" s="48">
        <v>39.35</v>
      </c>
      <c r="I11" s="54">
        <v>64.09</v>
      </c>
      <c r="J11" s="13">
        <v>20.57</v>
      </c>
      <c r="K11" s="14">
        <v>20.03</v>
      </c>
      <c r="L11" s="15">
        <v>44.77</v>
      </c>
      <c r="M11" s="84">
        <f>247-'Fee Range - Inelig Area 1'!M11</f>
        <v>91</v>
      </c>
      <c r="N11" s="84">
        <f>72578-'[1]Fee Range - Inelig Area 1'!N11</f>
        <v>72578</v>
      </c>
      <c r="O11" s="85">
        <f>3266505.02-'[1]Fee Range - Inelig Area 1'!O11</f>
        <v>3266505.02</v>
      </c>
      <c r="P11" s="84"/>
      <c r="Q11" s="84"/>
      <c r="R11" s="85"/>
      <c r="S11" s="87">
        <v>0.15</v>
      </c>
      <c r="T11" s="88">
        <f t="shared" si="0"/>
        <v>23.741</v>
      </c>
      <c r="U11" s="89">
        <f t="shared" si="1"/>
        <v>0.15415653864851731</v>
      </c>
      <c r="V11" s="88">
        <f t="shared" si="2"/>
        <v>230144.83799999996</v>
      </c>
      <c r="W11" s="89">
        <f t="shared" si="3"/>
        <v>-2.6251823043266898E-2</v>
      </c>
    </row>
    <row r="12" spans="1:23" x14ac:dyDescent="0.25">
      <c r="A12" s="9" t="s">
        <v>6</v>
      </c>
      <c r="B12" s="70"/>
      <c r="C12" s="22" t="s">
        <v>34</v>
      </c>
      <c r="D12" s="23" t="s">
        <v>12</v>
      </c>
      <c r="E12" s="18" t="s">
        <v>43</v>
      </c>
      <c r="F12" s="55">
        <v>30.26</v>
      </c>
      <c r="G12" s="49">
        <v>46.46</v>
      </c>
      <c r="H12" s="49">
        <v>29.87</v>
      </c>
      <c r="I12" s="56">
        <v>47.3</v>
      </c>
      <c r="J12" s="19">
        <v>12.39</v>
      </c>
      <c r="K12" s="20">
        <v>10.55</v>
      </c>
      <c r="L12" s="21">
        <v>27.979999999999997</v>
      </c>
      <c r="M12" s="84">
        <f>99-'Fee Range - Inelig Area 1'!M12</f>
        <v>78</v>
      </c>
      <c r="N12" s="84">
        <f>26529-'[1]Fee Range - Inelig Area 1'!N12</f>
        <v>26529</v>
      </c>
      <c r="O12" s="85">
        <f>757983.93-'[1]Fee Range - Inelig Area 1'!O12</f>
        <v>757983.93</v>
      </c>
      <c r="P12" s="84"/>
      <c r="Q12" s="84"/>
      <c r="R12" s="85"/>
      <c r="S12" s="87">
        <v>0.15</v>
      </c>
      <c r="T12" s="88">
        <f t="shared" si="0"/>
        <v>13.1645</v>
      </c>
      <c r="U12" s="89">
        <f t="shared" si="1"/>
        <v>6.2510088781275286E-2</v>
      </c>
      <c r="V12" s="88">
        <f t="shared" si="2"/>
        <v>20546.710499999994</v>
      </c>
      <c r="W12" s="89">
        <f t="shared" si="3"/>
        <v>-0.14850686037126715</v>
      </c>
    </row>
    <row r="13" spans="1:23" ht="18.5" thickBot="1" x14ac:dyDescent="0.3">
      <c r="A13" s="9" t="s">
        <v>7</v>
      </c>
      <c r="B13" s="72"/>
      <c r="C13" s="32" t="s">
        <v>35</v>
      </c>
      <c r="D13" s="33" t="s">
        <v>13</v>
      </c>
      <c r="E13" s="34" t="s">
        <v>43</v>
      </c>
      <c r="F13" s="59">
        <v>23.12</v>
      </c>
      <c r="G13" s="51">
        <v>34.22</v>
      </c>
      <c r="H13" s="51">
        <v>24.55</v>
      </c>
      <c r="I13" s="60">
        <v>36.85</v>
      </c>
      <c r="J13" s="35">
        <v>6.36</v>
      </c>
      <c r="K13" s="36">
        <v>5.23</v>
      </c>
      <c r="L13" s="37">
        <v>17.53</v>
      </c>
      <c r="M13" s="84">
        <v>35</v>
      </c>
      <c r="N13" s="84">
        <v>9735</v>
      </c>
      <c r="O13" s="85">
        <v>81846.960000000006</v>
      </c>
      <c r="P13" s="84"/>
      <c r="Q13" s="84"/>
      <c r="R13" s="85"/>
      <c r="S13" s="87">
        <v>0.15</v>
      </c>
      <c r="T13" s="88">
        <f t="shared" si="0"/>
        <v>7.0750000000000002</v>
      </c>
      <c r="U13" s="89">
        <f t="shared" si="1"/>
        <v>0.11242138364779874</v>
      </c>
      <c r="V13" s="88">
        <f t="shared" si="2"/>
        <v>6960.5249999999987</v>
      </c>
      <c r="W13" s="89">
        <f t="shared" si="3"/>
        <v>-0.17767295597484278</v>
      </c>
    </row>
    <row r="14" spans="1:23" ht="37" thickTop="1" thickBot="1" x14ac:dyDescent="0.4">
      <c r="A14" s="4"/>
      <c r="B14" s="38" t="s">
        <v>44</v>
      </c>
      <c r="C14" s="39"/>
      <c r="D14" s="39"/>
      <c r="E14" s="40"/>
      <c r="F14" s="61"/>
      <c r="G14" s="46"/>
      <c r="H14" s="46"/>
      <c r="I14" s="62"/>
      <c r="J14" s="41"/>
      <c r="K14" s="42"/>
      <c r="L14" s="43"/>
      <c r="M14" s="91">
        <f>SUM(M6:M13)</f>
        <v>9839</v>
      </c>
      <c r="O14" s="92">
        <f>SUM(O6:O13)</f>
        <v>176473165.00000006</v>
      </c>
      <c r="V14" s="90">
        <f>SUM(V6:V13)</f>
        <v>11081861.354499992</v>
      </c>
    </row>
    <row r="15" spans="1:23" ht="17.5" x14ac:dyDescent="0.25">
      <c r="A15" s="4"/>
    </row>
    <row r="16" spans="1:23" ht="17.5" x14ac:dyDescent="0.25">
      <c r="A16" s="4"/>
      <c r="B16" s="4" t="s">
        <v>51</v>
      </c>
    </row>
    <row r="17" spans="1:18" ht="17.5" x14ac:dyDescent="0.35">
      <c r="A17" s="1"/>
      <c r="B17" s="1" t="s">
        <v>53</v>
      </c>
      <c r="C17" s="1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</row>
    <row r="18" spans="1:18" ht="17.5" x14ac:dyDescent="0.35">
      <c r="A18" s="1"/>
      <c r="B18" s="1" t="s">
        <v>50</v>
      </c>
      <c r="C18" s="1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</row>
    <row r="19" spans="1:18" ht="17.5" x14ac:dyDescent="0.35">
      <c r="A19" s="1"/>
      <c r="B19" s="1" t="s">
        <v>54</v>
      </c>
      <c r="C19" s="1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</row>
    <row r="20" spans="1:18" ht="17.5" x14ac:dyDescent="0.35">
      <c r="A20" s="1"/>
      <c r="B20" s="1"/>
      <c r="C20" s="1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</row>
    <row r="21" spans="1:18" ht="17.5" x14ac:dyDescent="0.35">
      <c r="A21" s="1"/>
      <c r="B21" s="1"/>
      <c r="C21" s="1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</row>
    <row r="22" spans="1:18" ht="17.5" x14ac:dyDescent="0.35">
      <c r="A22" s="1"/>
      <c r="B22" s="1"/>
      <c r="C22" s="1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</row>
    <row r="23" spans="1:18" ht="17.5" x14ac:dyDescent="0.35">
      <c r="A23" s="1"/>
      <c r="B23" s="1"/>
      <c r="C23" s="1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</row>
    <row r="24" spans="1:18" ht="17.5" x14ac:dyDescent="0.35">
      <c r="A24" s="1"/>
      <c r="B24" s="1"/>
      <c r="C24" s="1"/>
      <c r="D24" s="3"/>
      <c r="E24" s="3"/>
      <c r="F24" s="3"/>
      <c r="G24" s="3"/>
      <c r="H24" s="3"/>
      <c r="I24" s="3"/>
      <c r="J24" s="1"/>
      <c r="K24" s="1"/>
      <c r="L24" s="1"/>
      <c r="M24" s="1"/>
      <c r="N24" s="1"/>
      <c r="O24" s="1"/>
      <c r="P24" s="1"/>
      <c r="Q24" s="1"/>
      <c r="R24" s="1"/>
    </row>
    <row r="25" spans="1:18" ht="17.5" x14ac:dyDescent="0.35">
      <c r="A25" s="1"/>
      <c r="B25" s="1"/>
      <c r="C25" s="1"/>
      <c r="D25" s="3"/>
      <c r="E25" s="3"/>
      <c r="F25" s="3"/>
      <c r="G25" s="3"/>
      <c r="H25" s="3"/>
      <c r="I25" s="3"/>
      <c r="J25" s="1"/>
      <c r="K25" s="1"/>
      <c r="L25" s="1"/>
      <c r="M25" s="1"/>
      <c r="N25" s="1"/>
      <c r="O25" s="1"/>
      <c r="P25" s="1"/>
      <c r="Q25" s="1"/>
      <c r="R25" s="1"/>
    </row>
    <row r="26" spans="1:18" ht="17.5" x14ac:dyDescent="0.35">
      <c r="A26" s="1"/>
      <c r="B26" s="1"/>
      <c r="C26" s="1"/>
      <c r="D26" s="3"/>
      <c r="E26" s="3"/>
      <c r="F26" s="3"/>
      <c r="G26" s="3"/>
      <c r="H26" s="3"/>
      <c r="I26" s="3"/>
      <c r="J26" s="1"/>
      <c r="K26" s="1"/>
      <c r="L26" s="1"/>
      <c r="M26" s="1"/>
      <c r="N26" s="1"/>
      <c r="O26" s="1"/>
      <c r="P26" s="1"/>
      <c r="Q26" s="1"/>
      <c r="R26" s="1"/>
    </row>
    <row r="27" spans="1:18" ht="17.5" x14ac:dyDescent="0.35">
      <c r="A27" s="1"/>
      <c r="B27" s="1"/>
      <c r="C27" s="1"/>
      <c r="D27" s="3"/>
      <c r="E27" s="3"/>
      <c r="F27" s="3"/>
      <c r="G27" s="3"/>
      <c r="H27" s="3"/>
      <c r="I27" s="3"/>
      <c r="J27" s="1"/>
      <c r="K27" s="1"/>
      <c r="L27" s="1"/>
      <c r="M27" s="1"/>
      <c r="N27" s="1"/>
      <c r="O27" s="1"/>
      <c r="P27" s="1"/>
      <c r="Q27" s="1"/>
      <c r="R27" s="1"/>
    </row>
    <row r="28" spans="1:18" ht="17.5" x14ac:dyDescent="0.35">
      <c r="A28" s="1"/>
      <c r="B28" s="1"/>
      <c r="C28" s="1"/>
      <c r="D28" s="3"/>
      <c r="E28" s="3"/>
      <c r="F28" s="3"/>
      <c r="G28" s="3"/>
      <c r="H28" s="3"/>
      <c r="I28" s="3"/>
      <c r="J28" s="1"/>
      <c r="K28" s="1"/>
      <c r="L28" s="1"/>
      <c r="M28" s="1"/>
      <c r="N28" s="1"/>
      <c r="O28" s="1"/>
      <c r="P28" s="1"/>
      <c r="Q28" s="1"/>
      <c r="R28" s="1"/>
    </row>
    <row r="29" spans="1:18" ht="17.5" x14ac:dyDescent="0.35">
      <c r="A29" s="1"/>
      <c r="B29" s="1"/>
      <c r="C29" s="1"/>
      <c r="D29" s="3"/>
      <c r="E29" s="3"/>
      <c r="F29" s="3"/>
      <c r="G29" s="3"/>
      <c r="H29" s="3"/>
      <c r="I29" s="3"/>
      <c r="J29" s="1"/>
      <c r="K29" s="1"/>
      <c r="L29" s="1"/>
      <c r="M29" s="1"/>
      <c r="N29" s="1"/>
      <c r="O29" s="1"/>
      <c r="P29" s="1"/>
      <c r="Q29" s="1"/>
      <c r="R29" s="1"/>
    </row>
    <row r="30" spans="1:18" ht="17.5" x14ac:dyDescent="0.35">
      <c r="A30" s="1"/>
      <c r="B30" s="1"/>
      <c r="C30" s="1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  <c r="P30" s="1"/>
      <c r="Q30" s="1"/>
      <c r="R30" s="1"/>
    </row>
    <row r="31" spans="1:18" ht="17.5" x14ac:dyDescent="0.35">
      <c r="A31" s="1"/>
      <c r="B31" s="1"/>
      <c r="C31" s="1"/>
      <c r="D31" s="3"/>
      <c r="E31" s="3"/>
      <c r="F31" s="3"/>
      <c r="G31" s="3"/>
      <c r="H31" s="3"/>
      <c r="I31" s="3"/>
      <c r="J31" s="1"/>
      <c r="K31" s="1"/>
      <c r="L31" s="1"/>
      <c r="M31" s="1"/>
      <c r="N31" s="1"/>
      <c r="O31" s="1"/>
      <c r="P31" s="1"/>
      <c r="Q31" s="1"/>
      <c r="R31" s="1"/>
    </row>
    <row r="32" spans="1:18" ht="17.5" x14ac:dyDescent="0.35">
      <c r="A32" s="1"/>
      <c r="B32" s="1"/>
      <c r="C32" s="1"/>
      <c r="D32" s="3"/>
      <c r="E32" s="3"/>
      <c r="F32" s="3"/>
      <c r="G32" s="3"/>
      <c r="H32" s="3"/>
      <c r="I32" s="3"/>
      <c r="J32" s="1"/>
      <c r="K32" s="1"/>
      <c r="L32" s="1"/>
      <c r="M32" s="1"/>
      <c r="N32" s="1"/>
      <c r="O32" s="1"/>
      <c r="P32" s="1"/>
      <c r="Q32" s="1"/>
      <c r="R32" s="1"/>
    </row>
    <row r="33" spans="1:18" ht="17.5" x14ac:dyDescent="0.35">
      <c r="A33" s="1"/>
      <c r="B33" s="1"/>
      <c r="C33" s="1"/>
      <c r="D33" s="3"/>
      <c r="E33" s="3"/>
      <c r="F33" s="3"/>
      <c r="G33" s="3"/>
      <c r="H33" s="3"/>
      <c r="I33" s="3"/>
      <c r="J33" s="1"/>
      <c r="K33" s="1"/>
      <c r="L33" s="1"/>
      <c r="M33" s="1"/>
      <c r="N33" s="1"/>
      <c r="O33" s="1"/>
      <c r="P33" s="1"/>
      <c r="Q33" s="1"/>
      <c r="R33" s="1"/>
    </row>
    <row r="34" spans="1:18" ht="17.5" x14ac:dyDescent="0.35">
      <c r="A34" s="1"/>
      <c r="B34" s="1"/>
      <c r="C34" s="1"/>
      <c r="D34" s="3"/>
      <c r="E34" s="3"/>
      <c r="F34" s="3"/>
      <c r="G34" s="3"/>
      <c r="H34" s="3"/>
      <c r="I34" s="3"/>
      <c r="J34" s="1"/>
      <c r="K34" s="1"/>
      <c r="L34" s="1"/>
      <c r="M34" s="1"/>
      <c r="N34" s="1"/>
      <c r="O34" s="1"/>
      <c r="P34" s="1"/>
      <c r="Q34" s="1"/>
      <c r="R34" s="1"/>
    </row>
    <row r="35" spans="1:18" ht="17.5" x14ac:dyDescent="0.35">
      <c r="A35" s="1"/>
      <c r="B35" s="1"/>
      <c r="C35" s="1"/>
      <c r="D35" s="3"/>
      <c r="E35" s="3"/>
      <c r="F35" s="3"/>
      <c r="G35" s="3"/>
      <c r="H35" s="3"/>
      <c r="I35" s="3"/>
      <c r="J35" s="1"/>
      <c r="K35" s="1"/>
      <c r="L35" s="1"/>
      <c r="M35" s="1"/>
      <c r="N35" s="1"/>
      <c r="O35" s="1"/>
      <c r="P35" s="1"/>
      <c r="Q35" s="1"/>
      <c r="R35" s="1"/>
    </row>
    <row r="36" spans="1:18" ht="17.5" x14ac:dyDescent="0.35">
      <c r="A36" s="1"/>
      <c r="B36" s="1"/>
      <c r="C36" s="1"/>
      <c r="D36" s="3"/>
      <c r="E36" s="3"/>
      <c r="F36" s="3"/>
      <c r="G36" s="3"/>
      <c r="H36" s="3"/>
      <c r="I36" s="3"/>
      <c r="J36" s="1"/>
      <c r="K36" s="1"/>
      <c r="L36" s="1"/>
      <c r="M36" s="1"/>
      <c r="N36" s="1"/>
      <c r="O36" s="1"/>
      <c r="P36" s="1"/>
      <c r="Q36" s="1"/>
      <c r="R36" s="1"/>
    </row>
    <row r="37" spans="1:18" ht="17.5" x14ac:dyDescent="0.35">
      <c r="A37" s="1"/>
      <c r="B37" s="1"/>
      <c r="C37" s="1"/>
      <c r="D37" s="3"/>
      <c r="E37" s="3"/>
      <c r="F37" s="3"/>
      <c r="G37" s="3"/>
      <c r="H37" s="3"/>
      <c r="I37" s="3"/>
      <c r="J37" s="1"/>
      <c r="K37" s="1"/>
      <c r="L37" s="1"/>
      <c r="M37" s="1"/>
      <c r="N37" s="1"/>
      <c r="O37" s="1"/>
      <c r="P37" s="1"/>
      <c r="Q37" s="1"/>
      <c r="R37" s="1"/>
    </row>
    <row r="38" spans="1:18" ht="17.5" x14ac:dyDescent="0.35">
      <c r="A38" s="1"/>
      <c r="B38" s="1"/>
      <c r="C38" s="1"/>
      <c r="D38" s="3"/>
      <c r="E38" s="3"/>
      <c r="F38" s="3"/>
      <c r="G38" s="3"/>
      <c r="H38" s="3"/>
      <c r="I38" s="3"/>
      <c r="J38" s="1"/>
      <c r="K38" s="1"/>
      <c r="L38" s="1"/>
      <c r="M38" s="1"/>
      <c r="N38" s="1"/>
      <c r="O38" s="1"/>
      <c r="P38" s="1"/>
      <c r="Q38" s="1"/>
      <c r="R38" s="1"/>
    </row>
    <row r="39" spans="1:18" ht="17.5" x14ac:dyDescent="0.35">
      <c r="A39" s="1"/>
      <c r="B39" s="1"/>
      <c r="C39" s="1"/>
      <c r="D39" s="3"/>
      <c r="E39" s="3"/>
      <c r="F39" s="3"/>
      <c r="G39" s="3"/>
      <c r="H39" s="3"/>
      <c r="I39" s="3"/>
      <c r="J39" s="1"/>
      <c r="K39" s="1"/>
      <c r="L39" s="1"/>
      <c r="M39" s="1"/>
      <c r="N39" s="1"/>
      <c r="O39" s="1"/>
      <c r="P39" s="1"/>
      <c r="Q39" s="1"/>
      <c r="R39" s="1"/>
    </row>
    <row r="40" spans="1:18" ht="17.5" x14ac:dyDescent="0.35">
      <c r="A40" s="1"/>
      <c r="B40" s="1"/>
      <c r="C40" s="1"/>
      <c r="D40" s="3"/>
      <c r="E40" s="3"/>
      <c r="F40" s="3"/>
      <c r="G40" s="3"/>
      <c r="H40" s="3"/>
      <c r="I40" s="3"/>
      <c r="J40" s="1"/>
      <c r="K40" s="1"/>
      <c r="L40" s="1"/>
      <c r="M40" s="1"/>
      <c r="N40" s="1"/>
      <c r="O40" s="1"/>
      <c r="P40" s="1"/>
      <c r="Q40" s="1"/>
      <c r="R40" s="1"/>
    </row>
    <row r="41" spans="1:18" ht="17.5" x14ac:dyDescent="0.35">
      <c r="A41" s="1"/>
      <c r="B41" s="1"/>
      <c r="C41" s="1"/>
      <c r="D41" s="3"/>
      <c r="E41" s="3"/>
      <c r="F41" s="3"/>
      <c r="G41" s="3"/>
      <c r="H41" s="3"/>
      <c r="I41" s="3"/>
      <c r="J41" s="1"/>
      <c r="K41" s="1"/>
      <c r="L41" s="1"/>
      <c r="M41" s="1"/>
      <c r="N41" s="1"/>
      <c r="O41" s="1"/>
      <c r="P41" s="1"/>
      <c r="Q41" s="1"/>
      <c r="R41" s="1"/>
    </row>
    <row r="42" spans="1:18" ht="17.5" x14ac:dyDescent="0.35">
      <c r="A42" s="1"/>
      <c r="B42" s="1"/>
      <c r="C42" s="1"/>
      <c r="D42" s="3"/>
      <c r="E42" s="3"/>
      <c r="F42" s="3"/>
      <c r="G42" s="3"/>
      <c r="H42" s="3"/>
      <c r="I42" s="3"/>
      <c r="J42" s="1"/>
      <c r="K42" s="1"/>
      <c r="L42" s="1"/>
      <c r="M42" s="1"/>
      <c r="N42" s="1"/>
      <c r="O42" s="1"/>
      <c r="P42" s="1"/>
      <c r="Q42" s="1"/>
      <c r="R42" s="1"/>
    </row>
    <row r="43" spans="1:18" ht="17.5" x14ac:dyDescent="0.35">
      <c r="A43" s="1"/>
      <c r="B43" s="1"/>
      <c r="C43" s="1"/>
      <c r="D43" s="3"/>
      <c r="E43" s="3"/>
      <c r="F43" s="3"/>
      <c r="G43" s="3"/>
      <c r="H43" s="3"/>
      <c r="I43" s="3"/>
      <c r="J43" s="1"/>
      <c r="K43" s="1"/>
      <c r="L43" s="1"/>
      <c r="M43" s="1"/>
      <c r="N43" s="1"/>
      <c r="O43" s="1"/>
      <c r="P43" s="1"/>
      <c r="Q43" s="1"/>
      <c r="R43" s="1"/>
    </row>
    <row r="44" spans="1:18" ht="17.5" x14ac:dyDescent="0.35">
      <c r="A44" s="1"/>
      <c r="B44" s="1"/>
      <c r="C44" s="1"/>
      <c r="D44" s="3"/>
      <c r="E44" s="3"/>
      <c r="F44" s="3"/>
      <c r="G44" s="3"/>
      <c r="H44" s="3"/>
      <c r="I44" s="3"/>
      <c r="J44" s="1"/>
      <c r="K44" s="1"/>
      <c r="L44" s="1"/>
      <c r="M44" s="1"/>
      <c r="N44" s="1"/>
      <c r="O44" s="1"/>
      <c r="P44" s="1"/>
      <c r="Q44" s="1"/>
      <c r="R44" s="1"/>
    </row>
    <row r="45" spans="1:18" ht="17.5" x14ac:dyDescent="0.35">
      <c r="A45" s="1"/>
      <c r="B45" s="1"/>
      <c r="C45" s="1"/>
      <c r="D45" s="3"/>
      <c r="E45" s="3"/>
      <c r="F45" s="3"/>
      <c r="G45" s="3"/>
      <c r="H45" s="3"/>
      <c r="I45" s="3"/>
      <c r="J45" s="1"/>
      <c r="K45" s="45"/>
      <c r="L45" s="45"/>
      <c r="M45" s="1"/>
      <c r="N45" s="1"/>
      <c r="O45" s="1"/>
      <c r="P45" s="1"/>
      <c r="Q45" s="1"/>
      <c r="R45" s="1"/>
    </row>
    <row r="46" spans="1:18" ht="17.5" x14ac:dyDescent="0.35">
      <c r="A46" s="1"/>
      <c r="B46" s="1"/>
      <c r="C46" s="1"/>
      <c r="D46" s="3"/>
      <c r="E46" s="3"/>
      <c r="F46" s="3"/>
      <c r="G46" s="3"/>
      <c r="H46" s="3"/>
      <c r="I46" s="3"/>
      <c r="J46" s="1"/>
      <c r="K46" s="45"/>
      <c r="L46" s="45"/>
      <c r="M46" s="1"/>
      <c r="N46" s="1"/>
      <c r="O46" s="1"/>
      <c r="P46" s="1"/>
      <c r="Q46" s="1"/>
      <c r="R46" s="1"/>
    </row>
    <row r="47" spans="1:18" ht="17.5" x14ac:dyDescent="0.35">
      <c r="A47" s="1"/>
      <c r="B47" s="1"/>
      <c r="C47" s="1"/>
      <c r="D47" s="3"/>
      <c r="E47" s="3"/>
      <c r="F47" s="3"/>
      <c r="G47" s="3"/>
      <c r="H47" s="3"/>
      <c r="I47" s="3"/>
      <c r="J47" s="1"/>
      <c r="K47" s="45"/>
      <c r="L47" s="45"/>
      <c r="M47" s="1"/>
      <c r="N47" s="1"/>
      <c r="O47" s="1"/>
      <c r="P47" s="1"/>
      <c r="Q47" s="1"/>
      <c r="R47" s="1"/>
    </row>
    <row r="48" spans="1:18" ht="17.5" x14ac:dyDescent="0.35">
      <c r="A48" s="1"/>
      <c r="B48" s="1"/>
      <c r="C48" s="1"/>
      <c r="D48" s="3"/>
      <c r="E48" s="3"/>
      <c r="F48" s="3"/>
      <c r="G48" s="3"/>
      <c r="H48" s="3"/>
      <c r="I48" s="3"/>
      <c r="J48" s="1"/>
      <c r="K48" s="45"/>
      <c r="L48" s="45"/>
      <c r="M48" s="1"/>
      <c r="N48" s="1"/>
      <c r="O48" s="1"/>
      <c r="P48" s="1"/>
      <c r="Q48" s="1"/>
      <c r="R48" s="1"/>
    </row>
    <row r="49" spans="1:18" ht="17.5" x14ac:dyDescent="0.35">
      <c r="A49" s="1"/>
      <c r="B49" s="1"/>
      <c r="C49" s="1"/>
      <c r="D49" s="3"/>
      <c r="E49" s="3"/>
      <c r="F49" s="3"/>
      <c r="G49" s="3"/>
      <c r="H49" s="3"/>
      <c r="I49" s="3"/>
      <c r="J49" s="1"/>
      <c r="K49" s="45"/>
      <c r="L49" s="45"/>
      <c r="M49" s="1"/>
      <c r="N49" s="1"/>
      <c r="O49" s="1"/>
      <c r="P49" s="1"/>
      <c r="Q49" s="1"/>
      <c r="R49" s="1"/>
    </row>
    <row r="50" spans="1:18" ht="17.5" x14ac:dyDescent="0.35">
      <c r="A50" s="1"/>
      <c r="B50" s="1"/>
      <c r="C50" s="1"/>
      <c r="D50" s="3"/>
      <c r="E50" s="3"/>
      <c r="F50" s="3"/>
      <c r="G50" s="3"/>
      <c r="H50" s="3"/>
      <c r="I50" s="3"/>
      <c r="J50" s="1"/>
      <c r="K50" s="45"/>
      <c r="L50" s="45"/>
      <c r="M50" s="1"/>
      <c r="N50" s="1"/>
      <c r="O50" s="1"/>
      <c r="P50" s="1"/>
      <c r="Q50" s="1"/>
      <c r="R50" s="1"/>
    </row>
    <row r="51" spans="1:18" ht="17.5" x14ac:dyDescent="0.35">
      <c r="A51" s="1"/>
      <c r="B51" s="1"/>
      <c r="C51" s="1"/>
      <c r="D51" s="3"/>
      <c r="E51" s="3"/>
      <c r="F51" s="3"/>
      <c r="G51" s="3"/>
      <c r="H51" s="3"/>
      <c r="I51" s="3"/>
      <c r="J51" s="1"/>
      <c r="K51" s="45"/>
      <c r="L51" s="45"/>
      <c r="M51" s="1"/>
      <c r="N51" s="1"/>
      <c r="O51" s="1"/>
      <c r="P51" s="1"/>
      <c r="Q51" s="1"/>
      <c r="R51" s="1"/>
    </row>
    <row r="52" spans="1:18" ht="17.5" x14ac:dyDescent="0.35">
      <c r="A52" s="1"/>
      <c r="B52" s="1"/>
      <c r="C52" s="1"/>
      <c r="D52" s="3"/>
      <c r="E52" s="3"/>
      <c r="F52" s="3"/>
      <c r="G52" s="3"/>
      <c r="H52" s="3"/>
      <c r="I52" s="3"/>
      <c r="J52" s="1"/>
      <c r="K52" s="45"/>
      <c r="L52" s="45"/>
      <c r="M52" s="1"/>
      <c r="N52" s="1"/>
      <c r="O52" s="1"/>
      <c r="P52" s="1"/>
      <c r="Q52" s="1"/>
      <c r="R52" s="1"/>
    </row>
    <row r="53" spans="1:18" ht="17.5" x14ac:dyDescent="0.35">
      <c r="A53" s="1"/>
      <c r="B53" s="1"/>
      <c r="C53" s="1"/>
      <c r="D53" s="3"/>
      <c r="E53" s="3"/>
      <c r="F53" s="3"/>
      <c r="G53" s="3"/>
      <c r="H53" s="3"/>
      <c r="I53" s="3"/>
      <c r="J53" s="1"/>
      <c r="K53" s="45"/>
      <c r="L53" s="45"/>
      <c r="M53" s="1"/>
      <c r="N53" s="1"/>
      <c r="O53" s="1"/>
      <c r="P53" s="1"/>
      <c r="Q53" s="1"/>
      <c r="R53" s="1"/>
    </row>
    <row r="54" spans="1:18" ht="17.5" x14ac:dyDescent="0.35">
      <c r="A54" s="1"/>
      <c r="B54" s="1"/>
      <c r="C54" s="1"/>
      <c r="D54" s="3"/>
      <c r="E54" s="3"/>
      <c r="F54" s="3"/>
      <c r="G54" s="3"/>
      <c r="H54" s="3"/>
      <c r="I54" s="3"/>
      <c r="J54" s="1"/>
      <c r="K54" s="45"/>
      <c r="L54" s="45"/>
      <c r="M54" s="1"/>
      <c r="N54" s="1"/>
      <c r="O54" s="1"/>
      <c r="P54" s="1"/>
      <c r="Q54" s="1"/>
      <c r="R54" s="1"/>
    </row>
    <row r="55" spans="1:18" ht="17.5" x14ac:dyDescent="0.35">
      <c r="A55" s="1"/>
      <c r="B55" s="1"/>
      <c r="C55" s="1"/>
      <c r="D55" s="3"/>
      <c r="E55" s="3"/>
      <c r="F55" s="3"/>
      <c r="G55" s="3"/>
      <c r="H55" s="3"/>
      <c r="I55" s="3"/>
      <c r="J55" s="1"/>
      <c r="K55" s="45"/>
      <c r="L55" s="45"/>
      <c r="M55" s="1"/>
      <c r="N55" s="1"/>
      <c r="O55" s="1"/>
      <c r="P55" s="1"/>
      <c r="Q55" s="1"/>
      <c r="R55" s="1"/>
    </row>
    <row r="56" spans="1:18" ht="17.5" x14ac:dyDescent="0.35">
      <c r="A56" s="1"/>
      <c r="B56" s="1"/>
      <c r="C56" s="1"/>
      <c r="D56" s="3"/>
      <c r="E56" s="3"/>
      <c r="F56" s="3"/>
      <c r="G56" s="3"/>
      <c r="H56" s="3"/>
      <c r="I56" s="3"/>
      <c r="J56" s="1"/>
      <c r="K56" s="45"/>
      <c r="L56" s="45"/>
      <c r="M56" s="1"/>
      <c r="N56" s="1"/>
      <c r="O56" s="1"/>
      <c r="P56" s="1"/>
      <c r="Q56" s="1"/>
      <c r="R56" s="1"/>
    </row>
    <row r="57" spans="1:18" ht="17.5" x14ac:dyDescent="0.35">
      <c r="A57" s="1"/>
      <c r="B57" s="1"/>
      <c r="C57" s="1"/>
      <c r="D57" s="3"/>
      <c r="E57" s="3"/>
      <c r="F57" s="3"/>
      <c r="G57" s="3"/>
      <c r="H57" s="3"/>
      <c r="I57" s="3"/>
      <c r="J57" s="1"/>
      <c r="K57" s="45"/>
      <c r="L57" s="45"/>
      <c r="M57" s="1"/>
      <c r="N57" s="1"/>
      <c r="O57" s="1"/>
      <c r="P57" s="1"/>
      <c r="Q57" s="1"/>
      <c r="R57" s="1"/>
    </row>
    <row r="58" spans="1:18" ht="17.5" x14ac:dyDescent="0.35">
      <c r="A58" s="1"/>
      <c r="B58" s="1"/>
      <c r="C58" s="1"/>
      <c r="D58" s="3"/>
      <c r="E58" s="3"/>
      <c r="F58" s="3"/>
      <c r="G58" s="3"/>
      <c r="H58" s="3"/>
      <c r="I58" s="3"/>
      <c r="J58" s="1"/>
      <c r="K58" s="45"/>
      <c r="L58" s="45"/>
      <c r="M58" s="1"/>
      <c r="N58" s="1"/>
      <c r="O58" s="1"/>
      <c r="P58" s="1"/>
      <c r="Q58" s="1"/>
      <c r="R58" s="1"/>
    </row>
    <row r="59" spans="1:18" ht="17.5" x14ac:dyDescent="0.35">
      <c r="A59" s="1"/>
      <c r="B59" s="1"/>
      <c r="C59" s="1"/>
      <c r="D59" s="3"/>
      <c r="E59" s="3"/>
      <c r="F59" s="3"/>
      <c r="G59" s="3"/>
      <c r="H59" s="3"/>
      <c r="I59" s="3"/>
      <c r="J59" s="1"/>
      <c r="K59" s="1"/>
      <c r="L59" s="1"/>
      <c r="M59" s="1"/>
      <c r="N59" s="1"/>
      <c r="O59" s="1"/>
      <c r="P59" s="1"/>
      <c r="Q59" s="1"/>
      <c r="R59" s="1"/>
    </row>
    <row r="60" spans="1:18" ht="17.5" x14ac:dyDescent="0.35">
      <c r="A60" s="1"/>
      <c r="B60" s="1"/>
      <c r="C60" s="1"/>
      <c r="D60" s="3"/>
      <c r="E60" s="3"/>
      <c r="F60" s="3"/>
      <c r="G60" s="3"/>
      <c r="H60" s="3"/>
      <c r="I60" s="3"/>
      <c r="J60" s="1"/>
      <c r="K60" s="1"/>
      <c r="L60" s="1"/>
      <c r="M60" s="1"/>
      <c r="N60" s="1"/>
      <c r="O60" s="1"/>
      <c r="P60" s="1"/>
      <c r="Q60" s="1"/>
      <c r="R60" s="1"/>
    </row>
    <row r="61" spans="1:18" ht="17.5" x14ac:dyDescent="0.35">
      <c r="A61" s="1"/>
      <c r="B61" s="1"/>
      <c r="C61" s="1"/>
      <c r="D61" s="3"/>
      <c r="E61" s="3"/>
      <c r="F61" s="3"/>
      <c r="G61" s="3"/>
      <c r="H61" s="3"/>
      <c r="I61" s="3"/>
      <c r="J61" s="1"/>
      <c r="K61" s="1"/>
      <c r="L61" s="1"/>
      <c r="M61" s="1"/>
      <c r="N61" s="1"/>
      <c r="O61" s="1"/>
      <c r="P61" s="1"/>
      <c r="Q61" s="1"/>
      <c r="R61" s="1"/>
    </row>
    <row r="62" spans="1:18" ht="17.5" x14ac:dyDescent="0.35">
      <c r="A62" s="1"/>
      <c r="B62" s="1"/>
      <c r="C62" s="1"/>
      <c r="D62" s="3"/>
      <c r="E62" s="3"/>
      <c r="F62" s="3"/>
      <c r="G62" s="3"/>
      <c r="H62" s="3"/>
      <c r="I62" s="3"/>
      <c r="J62" s="1"/>
      <c r="K62" s="1"/>
      <c r="L62" s="1"/>
      <c r="M62" s="1"/>
      <c r="N62" s="1"/>
      <c r="O62" s="1"/>
      <c r="P62" s="1"/>
      <c r="Q62" s="1"/>
      <c r="R62" s="1"/>
    </row>
    <row r="63" spans="1:18" ht="17.5" x14ac:dyDescent="0.35">
      <c r="A63" s="1"/>
      <c r="B63" s="1"/>
      <c r="C63" s="1"/>
      <c r="D63" s="3"/>
      <c r="E63" s="3"/>
      <c r="F63" s="3"/>
      <c r="G63" s="3"/>
      <c r="H63" s="3"/>
      <c r="I63" s="3"/>
      <c r="J63" s="1"/>
      <c r="K63" s="1"/>
      <c r="L63" s="1"/>
      <c r="M63" s="1"/>
      <c r="N63" s="1"/>
      <c r="O63" s="1"/>
      <c r="P63" s="1"/>
      <c r="Q63" s="1"/>
      <c r="R63" s="1"/>
    </row>
    <row r="64" spans="1:18" ht="17.5" x14ac:dyDescent="0.35">
      <c r="A64" s="1"/>
      <c r="B64" s="1"/>
      <c r="C64" s="1"/>
      <c r="D64" s="3"/>
      <c r="E64" s="3"/>
      <c r="F64" s="3"/>
      <c r="G64" s="3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</row>
    <row r="65" spans="1:18" ht="17.5" x14ac:dyDescent="0.35">
      <c r="A65" s="1"/>
      <c r="B65" s="1"/>
      <c r="C65" s="1"/>
      <c r="D65" s="3"/>
      <c r="E65" s="3"/>
      <c r="F65" s="3"/>
      <c r="G65" s="3"/>
      <c r="H65" s="3"/>
      <c r="I65" s="3"/>
      <c r="J65" s="1"/>
      <c r="K65" s="1"/>
      <c r="L65" s="45"/>
      <c r="M65" s="1"/>
      <c r="N65" s="1"/>
      <c r="O65" s="1"/>
      <c r="P65" s="1"/>
      <c r="Q65" s="1"/>
      <c r="R65" s="1"/>
    </row>
    <row r="66" spans="1:18" ht="17.5" x14ac:dyDescent="0.35">
      <c r="A66" s="1"/>
      <c r="B66" s="1"/>
      <c r="C66" s="1"/>
      <c r="D66" s="3"/>
      <c r="E66" s="3"/>
      <c r="F66" s="3"/>
      <c r="G66" s="3"/>
      <c r="H66" s="3"/>
      <c r="I66" s="3"/>
      <c r="J66" s="1"/>
      <c r="K66" s="1"/>
      <c r="L66" s="45"/>
      <c r="M66" s="1"/>
      <c r="N66" s="1"/>
      <c r="O66" s="1"/>
      <c r="P66" s="1"/>
      <c r="Q66" s="1"/>
      <c r="R66" s="1"/>
    </row>
    <row r="67" spans="1:18" ht="17.5" x14ac:dyDescent="0.35">
      <c r="A67" s="1"/>
      <c r="B67" s="1"/>
      <c r="C67" s="1"/>
      <c r="D67" s="3"/>
      <c r="E67" s="3"/>
      <c r="F67" s="3"/>
      <c r="G67" s="3"/>
      <c r="H67" s="3"/>
      <c r="I67" s="3"/>
      <c r="J67" s="1"/>
      <c r="K67" s="1"/>
      <c r="L67" s="1"/>
      <c r="M67" s="1"/>
      <c r="N67" s="1"/>
      <c r="O67" s="1"/>
      <c r="P67" s="1"/>
      <c r="Q67" s="1"/>
      <c r="R67" s="1"/>
    </row>
    <row r="68" spans="1:18" ht="17.5" x14ac:dyDescent="0.35">
      <c r="A68" s="1"/>
      <c r="B68" s="1"/>
      <c r="C68" s="1"/>
      <c r="D68" s="3"/>
      <c r="E68" s="3"/>
      <c r="F68" s="3"/>
      <c r="G68" s="3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</row>
    <row r="69" spans="1:18" ht="17.5" x14ac:dyDescent="0.35">
      <c r="A69" s="1"/>
      <c r="B69" s="1"/>
      <c r="C69" s="1"/>
      <c r="D69" s="3"/>
      <c r="E69" s="3"/>
      <c r="F69" s="3"/>
      <c r="G69" s="3"/>
      <c r="H69" s="3"/>
      <c r="I69" s="3"/>
      <c r="J69" s="1"/>
      <c r="K69" s="1"/>
      <c r="L69" s="1"/>
      <c r="M69" s="1"/>
      <c r="N69" s="1"/>
      <c r="O69" s="1"/>
      <c r="P69" s="1"/>
      <c r="Q69" s="1"/>
      <c r="R69" s="1"/>
    </row>
    <row r="70" spans="1:18" ht="17.5" x14ac:dyDescent="0.35">
      <c r="A70" s="1"/>
      <c r="B70" s="1"/>
      <c r="C70" s="1"/>
      <c r="D70" s="3"/>
      <c r="E70" s="3"/>
      <c r="F70" s="3"/>
      <c r="G70" s="3"/>
      <c r="H70" s="3"/>
      <c r="I70" s="3"/>
      <c r="J70" s="1"/>
      <c r="K70" s="1"/>
      <c r="L70" s="1"/>
      <c r="M70" s="1"/>
      <c r="N70" s="1"/>
      <c r="O70" s="1"/>
      <c r="P70" s="1"/>
      <c r="Q70" s="1"/>
      <c r="R70" s="1"/>
    </row>
    <row r="71" spans="1:18" ht="17.5" x14ac:dyDescent="0.35">
      <c r="A71" s="1"/>
      <c r="B71" s="1"/>
      <c r="C71" s="1"/>
      <c r="D71" s="3"/>
      <c r="E71" s="3"/>
      <c r="F71" s="3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</row>
    <row r="72" spans="1:18" ht="17.5" x14ac:dyDescent="0.35">
      <c r="A72" s="1"/>
      <c r="B72" s="1"/>
      <c r="C72" s="1"/>
      <c r="D72" s="3"/>
      <c r="E72" s="3"/>
      <c r="F72" s="3"/>
      <c r="G72" s="3"/>
      <c r="H72" s="3"/>
      <c r="I72" s="3"/>
      <c r="J72" s="1"/>
      <c r="K72" s="1"/>
      <c r="L72" s="1"/>
      <c r="M72" s="1"/>
      <c r="N72" s="1"/>
      <c r="O72" s="1"/>
      <c r="P72" s="1"/>
      <c r="Q72" s="1"/>
      <c r="R72" s="1"/>
    </row>
    <row r="73" spans="1:18" ht="17.5" x14ac:dyDescent="0.35">
      <c r="A73" s="1"/>
      <c r="B73" s="1"/>
      <c r="C73" s="1"/>
      <c r="D73" s="3"/>
      <c r="E73" s="3"/>
      <c r="F73" s="3"/>
      <c r="G73" s="3"/>
      <c r="H73" s="3"/>
      <c r="I73" s="3"/>
      <c r="J73" s="1"/>
      <c r="K73" s="1"/>
      <c r="L73" s="1"/>
      <c r="M73" s="1"/>
      <c r="N73" s="1"/>
      <c r="O73" s="1"/>
      <c r="P73" s="1"/>
      <c r="Q73" s="1"/>
      <c r="R73" s="1"/>
    </row>
  </sheetData>
  <mergeCells count="12">
    <mergeCell ref="B6:B10"/>
    <mergeCell ref="B11:B13"/>
    <mergeCell ref="F3:I3"/>
    <mergeCell ref="J3:L3"/>
    <mergeCell ref="B4:B5"/>
    <mergeCell ref="C4:C5"/>
    <mergeCell ref="D4:D5"/>
    <mergeCell ref="E4:E5"/>
    <mergeCell ref="F4:G4"/>
    <mergeCell ref="H4:I4"/>
    <mergeCell ref="J4:J5"/>
    <mergeCell ref="K4:L4"/>
  </mergeCells>
  <printOptions horizontalCentered="1"/>
  <pageMargins left="0.45" right="0.45" top="1" bottom="0.75" header="0.3" footer="0.3"/>
  <pageSetup scale="65" fitToWidth="0" fitToHeight="0" orientation="landscape" r:id="rId1"/>
  <headerFooter>
    <oddHeader>&amp;LCommonwealth of Pennsylvania
Office of Developmental Programs&amp;C&amp;14FY 21/22 IDA Draft Fee Range 
for Residential Ineligible Services&amp;RDraft &amp;&amp; Confidential</oddHeader>
    <oddFooter>&amp;L&amp;"Arial,Regular"&amp;14&amp;G&amp;C&amp;"Arial,Regular"&amp;14Page &amp;P of &amp;N&amp;R&amp;14&amp;D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5FFEEB6591647B4F570A011A38F9F" ma:contentTypeVersion="8" ma:contentTypeDescription="Create a new document." ma:contentTypeScope="" ma:versionID="88b8995b14b84af53bc58a47baff574f">
  <xsd:schema xmlns:xsd="http://www.w3.org/2001/XMLSchema" xmlns:xs="http://www.w3.org/2001/XMLSchema" xmlns:p="http://schemas.microsoft.com/office/2006/metadata/properties" xmlns:ns2="19ae2d55-91de-4510-84c9-e1d7da9a2794" xmlns:ns3="2c32a55d-403e-4f44-9f89-e604d1105d3c" targetNamespace="http://schemas.microsoft.com/office/2006/metadata/properties" ma:root="true" ma:fieldsID="f582817bed7a68aae6d5c8943103bbbf" ns2:_="" ns3:_="">
    <xsd:import namespace="19ae2d55-91de-4510-84c9-e1d7da9a2794"/>
    <xsd:import namespace="2c32a55d-403e-4f44-9f89-e604d1105d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ae2d55-91de-4510-84c9-e1d7da9a27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2a55d-403e-4f44-9f89-e604d1105d3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D01AAF-12B3-4754-B45E-7A635C98794D}"/>
</file>

<file path=customXml/itemProps2.xml><?xml version="1.0" encoding="utf-8"?>
<ds:datastoreItem xmlns:ds="http://schemas.openxmlformats.org/officeDocument/2006/customXml" ds:itemID="{B4DDE389-EB69-4E63-A582-95C3F67DC58C}"/>
</file>

<file path=customXml/itemProps3.xml><?xml version="1.0" encoding="utf-8"?>
<ds:datastoreItem xmlns:ds="http://schemas.openxmlformats.org/officeDocument/2006/customXml" ds:itemID="{C25B9B45-111B-4835-82A9-6E5C8E6BAE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 Range - Inelig Area 1</vt:lpstr>
      <vt:lpstr>Fee Range - Inelig Area 2</vt:lpstr>
    </vt:vector>
  </TitlesOfParts>
  <Company>Mercer Human Resource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Block</dc:creator>
  <cp:lastModifiedBy>Smith, Rick</cp:lastModifiedBy>
  <cp:lastPrinted>2021-11-23T21:09:17Z</cp:lastPrinted>
  <dcterms:created xsi:type="dcterms:W3CDTF">2008-12-01T17:52:40Z</dcterms:created>
  <dcterms:modified xsi:type="dcterms:W3CDTF">2021-11-24T12:28:14Z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2021-08-19T16:41:51Z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7ab8f5dd-c805-4615-9c75-3ec2e4649caf</vt:lpwstr>
  </property>
  <property fmtid="{D5CDD505-2E9C-101B-9397-08002B2CF9AE}" pid="8" name="MSIP_Label_38f1469a-2c2a-4aee-b92b-090d4c5468ff_ContentBits">
    <vt:lpwstr>0</vt:lpwstr>
  </property>
  <property fmtid="{D5CDD505-2E9C-101B-9397-08002B2CF9AE}" pid="9" name="ContentTypeId">
    <vt:lpwstr>0x0101001675FFEEB6591647B4F570A011A38F9F</vt:lpwstr>
  </property>
</Properties>
</file>