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iesmit\Documents\"/>
    </mc:Choice>
  </mc:AlternateContent>
  <xr:revisionPtr revIDLastSave="0" documentId="13_ncr:1_{1A9733C8-49EA-4B9B-A1A5-4073D2E97580}" xr6:coauthVersionLast="46" xr6:coauthVersionMax="46" xr10:uidLastSave="{00000000-0000-0000-0000-000000000000}"/>
  <bookViews>
    <workbookView xWindow="28680" yWindow="-120" windowWidth="29040" windowHeight="15840" activeTab="2" xr2:uid="{00000000-000D-0000-FFFF-FFFF00000000}"/>
  </bookViews>
  <sheets>
    <sheet name="Fee Range - Res Regular" sheetId="1" r:id="rId1"/>
    <sheet name="Fee Range - Res Enhanced" sheetId="2" r:id="rId2"/>
    <sheet name="Fee Range - Inelig Area 1" sheetId="3" r:id="rId3"/>
    <sheet name="Fee Range - Inelig Area 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4" l="1"/>
  <c r="J11" i="4"/>
  <c r="I11" i="4"/>
  <c r="J10" i="4"/>
  <c r="I10" i="4"/>
  <c r="K9" i="4"/>
  <c r="K10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S12" i="4"/>
  <c r="Q12" i="4"/>
  <c r="P12" i="4"/>
  <c r="R12" i="4" s="1"/>
  <c r="S11" i="4"/>
  <c r="P11" i="4"/>
  <c r="S10" i="4"/>
  <c r="P10" i="4"/>
  <c r="S9" i="4"/>
  <c r="P9" i="4"/>
  <c r="S8" i="4"/>
  <c r="P8" i="4"/>
  <c r="S7" i="4"/>
  <c r="P7" i="4"/>
  <c r="S6" i="4"/>
  <c r="P6" i="4"/>
  <c r="S5" i="4"/>
  <c r="P5" i="4"/>
  <c r="S12" i="3"/>
  <c r="P12" i="3"/>
  <c r="R12" i="3" s="1"/>
  <c r="S11" i="3"/>
  <c r="P11" i="3"/>
  <c r="R11" i="3" s="1"/>
  <c r="S10" i="3"/>
  <c r="R10" i="3"/>
  <c r="P10" i="3"/>
  <c r="Q10" i="3" s="1"/>
  <c r="S9" i="3"/>
  <c r="P9" i="3"/>
  <c r="Q9" i="3" s="1"/>
  <c r="S8" i="3"/>
  <c r="R8" i="3"/>
  <c r="P8" i="3"/>
  <c r="Q8" i="3" s="1"/>
  <c r="S7" i="3"/>
  <c r="P7" i="3"/>
  <c r="Q7" i="3" s="1"/>
  <c r="S6" i="3"/>
  <c r="R6" i="3"/>
  <c r="P6" i="3"/>
  <c r="Q6" i="3" s="1"/>
  <c r="R11" i="4" l="1"/>
  <c r="R10" i="4"/>
  <c r="R9" i="4"/>
  <c r="R8" i="4"/>
  <c r="R7" i="4"/>
  <c r="R6" i="4"/>
  <c r="R5" i="4"/>
  <c r="Q5" i="4"/>
  <c r="Q7" i="4"/>
  <c r="Q9" i="4"/>
  <c r="Q11" i="4"/>
  <c r="Q6" i="4"/>
  <c r="Q8" i="4"/>
  <c r="Q10" i="4"/>
  <c r="Q11" i="3"/>
  <c r="R7" i="3"/>
  <c r="R9" i="3"/>
  <c r="Q12" i="3"/>
  <c r="R13" i="4" l="1"/>
  <c r="S5" i="3" l="1"/>
  <c r="Q5" i="3"/>
  <c r="P5" i="3"/>
  <c r="R5" i="3" s="1"/>
  <c r="R13" i="3" s="1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S97" i="1" l="1"/>
  <c r="P97" i="1"/>
  <c r="R97" i="1" s="1"/>
  <c r="S96" i="1"/>
  <c r="P96" i="1"/>
  <c r="S95" i="1"/>
  <c r="P95" i="1"/>
  <c r="R95" i="1" s="1"/>
  <c r="S94" i="1"/>
  <c r="P94" i="1"/>
  <c r="S93" i="1"/>
  <c r="P93" i="1"/>
  <c r="R93" i="1" s="1"/>
  <c r="S92" i="1"/>
  <c r="P92" i="1"/>
  <c r="S91" i="1"/>
  <c r="P91" i="1"/>
  <c r="R91" i="1" s="1"/>
  <c r="S90" i="1"/>
  <c r="P90" i="1"/>
  <c r="S89" i="1"/>
  <c r="P89" i="1"/>
  <c r="R89" i="1" s="1"/>
  <c r="S88" i="1"/>
  <c r="P88" i="1"/>
  <c r="S87" i="1"/>
  <c r="P87" i="1"/>
  <c r="R87" i="1" s="1"/>
  <c r="S86" i="1"/>
  <c r="P86" i="1"/>
  <c r="S85" i="1"/>
  <c r="P85" i="1"/>
  <c r="R85" i="1" s="1"/>
  <c r="S84" i="1"/>
  <c r="P84" i="1"/>
  <c r="S83" i="1"/>
  <c r="P83" i="1"/>
  <c r="R83" i="1" s="1"/>
  <c r="S82" i="1"/>
  <c r="P82" i="1"/>
  <c r="S81" i="1"/>
  <c r="R81" i="1"/>
  <c r="P81" i="1"/>
  <c r="Q81" i="1" s="1"/>
  <c r="S80" i="1"/>
  <c r="P80" i="1"/>
  <c r="S79" i="1"/>
  <c r="P79" i="1"/>
  <c r="R79" i="1" s="1"/>
  <c r="S78" i="1"/>
  <c r="P78" i="1"/>
  <c r="S77" i="1"/>
  <c r="P77" i="1"/>
  <c r="R77" i="1" s="1"/>
  <c r="S76" i="1"/>
  <c r="P76" i="1"/>
  <c r="S75" i="1"/>
  <c r="P75" i="1"/>
  <c r="Q75" i="1" s="1"/>
  <c r="S74" i="1"/>
  <c r="P74" i="1"/>
  <c r="S73" i="1"/>
  <c r="P73" i="1"/>
  <c r="R73" i="1" s="1"/>
  <c r="S72" i="1"/>
  <c r="P72" i="1"/>
  <c r="S71" i="1"/>
  <c r="P71" i="1"/>
  <c r="R71" i="1" s="1"/>
  <c r="S70" i="1"/>
  <c r="P70" i="1"/>
  <c r="S69" i="1"/>
  <c r="P69" i="1"/>
  <c r="R69" i="1" s="1"/>
  <c r="S68" i="1"/>
  <c r="P68" i="1"/>
  <c r="S67" i="1"/>
  <c r="P67" i="1"/>
  <c r="R67" i="1" s="1"/>
  <c r="S66" i="1"/>
  <c r="P66" i="1"/>
  <c r="S65" i="1"/>
  <c r="P65" i="1"/>
  <c r="Q65" i="1" s="1"/>
  <c r="S64" i="1"/>
  <c r="P64" i="1"/>
  <c r="S63" i="1"/>
  <c r="P63" i="1"/>
  <c r="R63" i="1" s="1"/>
  <c r="S62" i="1"/>
  <c r="P62" i="1"/>
  <c r="S61" i="1"/>
  <c r="P61" i="1"/>
  <c r="R61" i="1" s="1"/>
  <c r="S60" i="1"/>
  <c r="P60" i="1"/>
  <c r="S59" i="1"/>
  <c r="P59" i="1"/>
  <c r="R59" i="1" s="1"/>
  <c r="S58" i="1"/>
  <c r="P58" i="1"/>
  <c r="S57" i="1"/>
  <c r="P57" i="1"/>
  <c r="Q57" i="1" s="1"/>
  <c r="S56" i="1"/>
  <c r="P56" i="1"/>
  <c r="S55" i="1"/>
  <c r="P55" i="1"/>
  <c r="R55" i="1" s="1"/>
  <c r="S54" i="1"/>
  <c r="P54" i="1"/>
  <c r="S53" i="1"/>
  <c r="P53" i="1"/>
  <c r="R53" i="1" s="1"/>
  <c r="S52" i="1"/>
  <c r="P52" i="1"/>
  <c r="S51" i="1"/>
  <c r="P51" i="1"/>
  <c r="Q51" i="1" s="1"/>
  <c r="S50" i="1"/>
  <c r="P50" i="1"/>
  <c r="S49" i="1"/>
  <c r="P49" i="1"/>
  <c r="R49" i="1" s="1"/>
  <c r="S48" i="1"/>
  <c r="P48" i="1"/>
  <c r="S47" i="1"/>
  <c r="P47" i="1"/>
  <c r="R47" i="1" s="1"/>
  <c r="S46" i="1"/>
  <c r="P46" i="1"/>
  <c r="S45" i="1"/>
  <c r="P45" i="1"/>
  <c r="R45" i="1" s="1"/>
  <c r="S44" i="1"/>
  <c r="P44" i="1"/>
  <c r="S43" i="1"/>
  <c r="P43" i="1"/>
  <c r="R43" i="1" s="1"/>
  <c r="S42" i="1"/>
  <c r="P42" i="1"/>
  <c r="S41" i="1"/>
  <c r="P41" i="1"/>
  <c r="R41" i="1" s="1"/>
  <c r="S40" i="1"/>
  <c r="P40" i="1"/>
  <c r="S39" i="1"/>
  <c r="P39" i="1"/>
  <c r="R39" i="1" s="1"/>
  <c r="S38" i="1"/>
  <c r="P38" i="1"/>
  <c r="S37" i="1"/>
  <c r="P37" i="1"/>
  <c r="Q37" i="1" s="1"/>
  <c r="S36" i="1"/>
  <c r="P36" i="1"/>
  <c r="S35" i="1"/>
  <c r="P35" i="1"/>
  <c r="R35" i="1" s="1"/>
  <c r="S34" i="1"/>
  <c r="P34" i="1"/>
  <c r="S33" i="1"/>
  <c r="P33" i="1"/>
  <c r="R33" i="1" s="1"/>
  <c r="S32" i="1"/>
  <c r="P32" i="1"/>
  <c r="S31" i="1"/>
  <c r="P31" i="1"/>
  <c r="R31" i="1" s="1"/>
  <c r="S30" i="1"/>
  <c r="P30" i="1"/>
  <c r="S29" i="1"/>
  <c r="P29" i="1"/>
  <c r="R29" i="1" s="1"/>
  <c r="S28" i="1"/>
  <c r="P28" i="1"/>
  <c r="S27" i="1"/>
  <c r="P27" i="1"/>
  <c r="Q27" i="1" s="1"/>
  <c r="S26" i="1"/>
  <c r="P26" i="1"/>
  <c r="S25" i="1"/>
  <c r="P25" i="1"/>
  <c r="R25" i="1" s="1"/>
  <c r="S24" i="1"/>
  <c r="P24" i="1"/>
  <c r="S23" i="1"/>
  <c r="P23" i="1"/>
  <c r="R23" i="1" s="1"/>
  <c r="S22" i="1"/>
  <c r="P22" i="1"/>
  <c r="S21" i="1"/>
  <c r="P21" i="1"/>
  <c r="Q21" i="1" s="1"/>
  <c r="S20" i="1"/>
  <c r="P20" i="1"/>
  <c r="S19" i="1"/>
  <c r="P19" i="1"/>
  <c r="Q19" i="1" s="1"/>
  <c r="S18" i="1"/>
  <c r="P18" i="1"/>
  <c r="S17" i="1"/>
  <c r="P17" i="1"/>
  <c r="R17" i="1" s="1"/>
  <c r="S16" i="1"/>
  <c r="P16" i="1"/>
  <c r="R16" i="1" s="1"/>
  <c r="S15" i="1"/>
  <c r="P15" i="1"/>
  <c r="R15" i="1" s="1"/>
  <c r="S14" i="1"/>
  <c r="P14" i="1"/>
  <c r="R14" i="1" s="1"/>
  <c r="S13" i="1"/>
  <c r="P13" i="1"/>
  <c r="Q13" i="1" s="1"/>
  <c r="S12" i="1"/>
  <c r="P12" i="1"/>
  <c r="R12" i="1" s="1"/>
  <c r="S11" i="1"/>
  <c r="P11" i="1"/>
  <c r="R11" i="1" s="1"/>
  <c r="S10" i="1"/>
  <c r="P10" i="1"/>
  <c r="R10" i="1" s="1"/>
  <c r="S9" i="1"/>
  <c r="P9" i="1"/>
  <c r="R9" i="1" s="1"/>
  <c r="S8" i="1"/>
  <c r="P8" i="1"/>
  <c r="R8" i="1" s="1"/>
  <c r="S7" i="1"/>
  <c r="P7" i="1"/>
  <c r="Q7" i="1" s="1"/>
  <c r="S6" i="1"/>
  <c r="P6" i="1"/>
  <c r="R6" i="1" s="1"/>
  <c r="Q11" i="1" l="1"/>
  <c r="R65" i="1"/>
  <c r="R27" i="1"/>
  <c r="Q10" i="1"/>
  <c r="R21" i="1"/>
  <c r="Q73" i="1"/>
  <c r="Q25" i="1"/>
  <c r="Q33" i="1"/>
  <c r="R75" i="1"/>
  <c r="Q49" i="1"/>
  <c r="Q89" i="1"/>
  <c r="R19" i="1"/>
  <c r="Q31" i="1"/>
  <c r="Q47" i="1"/>
  <c r="Q63" i="1"/>
  <c r="Q71" i="1"/>
  <c r="Q79" i="1"/>
  <c r="R37" i="1"/>
  <c r="Q29" i="1"/>
  <c r="Q45" i="1"/>
  <c r="Q61" i="1"/>
  <c r="Q69" i="1"/>
  <c r="Q77" i="1"/>
  <c r="Q85" i="1"/>
  <c r="Q12" i="1"/>
  <c r="R7" i="1"/>
  <c r="Q35" i="1"/>
  <c r="Q59" i="1"/>
  <c r="Q67" i="1"/>
  <c r="Q83" i="1"/>
  <c r="Q43" i="1"/>
  <c r="Q41" i="1"/>
  <c r="Q39" i="1"/>
  <c r="Q23" i="1"/>
  <c r="Q17" i="1"/>
  <c r="Q97" i="1"/>
  <c r="Q95" i="1"/>
  <c r="Q93" i="1"/>
  <c r="Q91" i="1"/>
  <c r="Q87" i="1"/>
  <c r="R57" i="1"/>
  <c r="Q55" i="1"/>
  <c r="Q53" i="1"/>
  <c r="R51" i="1"/>
  <c r="R28" i="1"/>
  <c r="Q28" i="1"/>
  <c r="R52" i="1"/>
  <c r="Q52" i="1"/>
  <c r="R90" i="1"/>
  <c r="Q90" i="1"/>
  <c r="R20" i="1"/>
  <c r="Q20" i="1"/>
  <c r="R36" i="1"/>
  <c r="Q36" i="1"/>
  <c r="R60" i="1"/>
  <c r="Q60" i="1"/>
  <c r="R92" i="1"/>
  <c r="Q92" i="1"/>
  <c r="R50" i="1"/>
  <c r="Q50" i="1"/>
  <c r="R74" i="1"/>
  <c r="Q74" i="1"/>
  <c r="R82" i="1"/>
  <c r="Q82" i="1"/>
  <c r="Q9" i="1"/>
  <c r="R44" i="1"/>
  <c r="Q44" i="1"/>
  <c r="R68" i="1"/>
  <c r="Q68" i="1"/>
  <c r="R13" i="1"/>
  <c r="R18" i="1"/>
  <c r="Q18" i="1"/>
  <c r="R26" i="1"/>
  <c r="Q26" i="1"/>
  <c r="R34" i="1"/>
  <c r="Q34" i="1"/>
  <c r="R42" i="1"/>
  <c r="Q42" i="1"/>
  <c r="R58" i="1"/>
  <c r="Q58" i="1"/>
  <c r="R66" i="1"/>
  <c r="Q66" i="1"/>
  <c r="Q16" i="1"/>
  <c r="R24" i="1"/>
  <c r="Q24" i="1"/>
  <c r="R32" i="1"/>
  <c r="Q32" i="1"/>
  <c r="R40" i="1"/>
  <c r="Q40" i="1"/>
  <c r="R48" i="1"/>
  <c r="Q48" i="1"/>
  <c r="R56" i="1"/>
  <c r="Q56" i="1"/>
  <c r="R64" i="1"/>
  <c r="Q64" i="1"/>
  <c r="R72" i="1"/>
  <c r="Q72" i="1"/>
  <c r="R80" i="1"/>
  <c r="Q80" i="1"/>
  <c r="R88" i="1"/>
  <c r="Q88" i="1"/>
  <c r="R96" i="1"/>
  <c r="Q96" i="1"/>
  <c r="Q15" i="1"/>
  <c r="R76" i="1"/>
  <c r="Q76" i="1"/>
  <c r="Q6" i="1"/>
  <c r="Q14" i="1"/>
  <c r="R22" i="1"/>
  <c r="Q22" i="1"/>
  <c r="R30" i="1"/>
  <c r="Q30" i="1"/>
  <c r="R38" i="1"/>
  <c r="Q38" i="1"/>
  <c r="R46" i="1"/>
  <c r="Q46" i="1"/>
  <c r="R54" i="1"/>
  <c r="Q54" i="1"/>
  <c r="R62" i="1"/>
  <c r="Q62" i="1"/>
  <c r="R70" i="1"/>
  <c r="Q70" i="1"/>
  <c r="R78" i="1"/>
  <c r="Q78" i="1"/>
  <c r="R86" i="1"/>
  <c r="Q86" i="1"/>
  <c r="R94" i="1"/>
  <c r="Q94" i="1"/>
  <c r="Q8" i="1"/>
  <c r="R84" i="1"/>
  <c r="Q84" i="1"/>
  <c r="S5" i="1" l="1"/>
  <c r="P5" i="1"/>
  <c r="R5" i="1" s="1"/>
  <c r="R98" i="1" s="1"/>
  <c r="Q5" i="1" l="1"/>
</calcChain>
</file>

<file path=xl/sharedStrings.xml><?xml version="1.0" encoding="utf-8"?>
<sst xmlns="http://schemas.openxmlformats.org/spreadsheetml/2006/main" count="937" uniqueCount="282">
  <si>
    <t>Lower Bound</t>
  </si>
  <si>
    <t>Upper Bound</t>
  </si>
  <si>
    <t>(A)</t>
  </si>
  <si>
    <t>(B)</t>
  </si>
  <si>
    <t>(C)</t>
  </si>
  <si>
    <t>(D)</t>
  </si>
  <si>
    <t>(E)</t>
  </si>
  <si>
    <t>(F)</t>
  </si>
  <si>
    <t>(G)</t>
  </si>
  <si>
    <t>Service</t>
  </si>
  <si>
    <t>Needs Group / APC</t>
  </si>
  <si>
    <t>Procedure Code</t>
  </si>
  <si>
    <t>Unit Definition</t>
  </si>
  <si>
    <t>Current Rates</t>
  </si>
  <si>
    <t>FY 21/22 Modeled Fee Range</t>
  </si>
  <si>
    <t>Services Total</t>
  </si>
  <si>
    <t>1. Per ODP, SIS Group 1 &amp; 2 Individuals residing in a 1-Person Licensed Group Home will receive the 2-Person Licensed Home fee.</t>
  </si>
  <si>
    <t>2. SIS Group 1 - Level 1; SIS Group 2 - Level 2; SIS Group 3 - Levels 3-4; SIS Group 4 - Levels 5-7.</t>
  </si>
  <si>
    <t>Approved Program Capacity</t>
  </si>
  <si>
    <t>Residential Services Fee Range Summary</t>
  </si>
  <si>
    <t>(1)</t>
  </si>
  <si>
    <t>Licensed Residential Habilitation with Day</t>
  </si>
  <si>
    <t>Needs Group 1 - 1 Person</t>
  </si>
  <si>
    <t>W9000 U5</t>
  </si>
  <si>
    <t>Per day</t>
  </si>
  <si>
    <t>(2)</t>
  </si>
  <si>
    <t>Needs Group 1 - 2 People</t>
  </si>
  <si>
    <t>W9029 U5</t>
  </si>
  <si>
    <t>(3)</t>
  </si>
  <si>
    <t>Needs Group 1 - 3 People</t>
  </si>
  <si>
    <t>W9045 U5</t>
  </si>
  <si>
    <t>(4)</t>
  </si>
  <si>
    <t>Needs Group 1 - 4 People</t>
  </si>
  <si>
    <t>W9047 U5</t>
  </si>
  <si>
    <t>(5)</t>
  </si>
  <si>
    <t>Needs Group 1 - 5-8 People</t>
  </si>
  <si>
    <t>W9064 U5</t>
  </si>
  <si>
    <t>(6)</t>
  </si>
  <si>
    <t>Needs Group 2 - 1 Person</t>
  </si>
  <si>
    <t>W9000 U6</t>
  </si>
  <si>
    <t>(7)</t>
  </si>
  <si>
    <t>Needs Group 2 - 2 People</t>
  </si>
  <si>
    <t>W9029 U6</t>
  </si>
  <si>
    <t>(8)</t>
  </si>
  <si>
    <t>Needs Group 2 - 3 People</t>
  </si>
  <si>
    <t>W9045 U6</t>
  </si>
  <si>
    <t>(9)</t>
  </si>
  <si>
    <t>Needs Group 2 - 4 People</t>
  </si>
  <si>
    <t>W9047 U6</t>
  </si>
  <si>
    <t>(10)</t>
  </si>
  <si>
    <t>Needs Group 2 - 5-8 People</t>
  </si>
  <si>
    <t>W9064 U6</t>
  </si>
  <si>
    <t>(11)</t>
  </si>
  <si>
    <t>Needs Group 3 - 1 Person</t>
  </si>
  <si>
    <t>W9000 U7</t>
  </si>
  <si>
    <t>(12)</t>
  </si>
  <si>
    <t>Needs Group 3 - 2 People</t>
  </si>
  <si>
    <t>W9029 U7</t>
  </si>
  <si>
    <t>(13)</t>
  </si>
  <si>
    <t>Needs Group 3 - 3 People</t>
  </si>
  <si>
    <t>W9045 U7</t>
  </si>
  <si>
    <t>(14)</t>
  </si>
  <si>
    <t>Needs Group 3 - 4 People</t>
  </si>
  <si>
    <t>W9047 U7</t>
  </si>
  <si>
    <t>(15)</t>
  </si>
  <si>
    <t>Needs Group 3 - 5-8 People</t>
  </si>
  <si>
    <t>W9064 U7</t>
  </si>
  <si>
    <t>(16)</t>
  </si>
  <si>
    <t>Needs Group 4 - 1 Person</t>
  </si>
  <si>
    <t>W9000 U8</t>
  </si>
  <si>
    <t>(17)</t>
  </si>
  <si>
    <t>Needs Group 4 - 2 People</t>
  </si>
  <si>
    <t>W9029 U8</t>
  </si>
  <si>
    <t>(18)</t>
  </si>
  <si>
    <t>Needs Group 4 - 3 People</t>
  </si>
  <si>
    <t>W9045 U8</t>
  </si>
  <si>
    <t>(19)</t>
  </si>
  <si>
    <t>Needs Group 4 - 4 People</t>
  </si>
  <si>
    <t>W9047 U8</t>
  </si>
  <si>
    <t>(20)</t>
  </si>
  <si>
    <t>Needs Group 4 - 5-8 People</t>
  </si>
  <si>
    <t>W9064 U8</t>
  </si>
  <si>
    <t>(21)</t>
  </si>
  <si>
    <t>Licensed Residential Habilitation without Day</t>
  </si>
  <si>
    <t>W9000 U5 HI</t>
  </si>
  <si>
    <t>(22)</t>
  </si>
  <si>
    <t>W9029 U5 HI</t>
  </si>
  <si>
    <t>(23)</t>
  </si>
  <si>
    <t>W9045 U5 HI</t>
  </si>
  <si>
    <t>(24)</t>
  </si>
  <si>
    <t>W9047 U5 HI</t>
  </si>
  <si>
    <t>(25)</t>
  </si>
  <si>
    <t>W9064 U5 HI</t>
  </si>
  <si>
    <t>(26)</t>
  </si>
  <si>
    <t>W9000 U6 HI</t>
  </si>
  <si>
    <t>(27)</t>
  </si>
  <si>
    <t>W9029 U6 HI</t>
  </si>
  <si>
    <t>(28)</t>
  </si>
  <si>
    <t>W9045 U6 HI</t>
  </si>
  <si>
    <t>(29)</t>
  </si>
  <si>
    <t>W9047 U6 HI</t>
  </si>
  <si>
    <t>(30)</t>
  </si>
  <si>
    <t>W9064 U6 HI</t>
  </si>
  <si>
    <t>(31)</t>
  </si>
  <si>
    <t>W9000 U7 HI</t>
  </si>
  <si>
    <t>(32)</t>
  </si>
  <si>
    <t>W9029 U7 HI</t>
  </si>
  <si>
    <t>(33)</t>
  </si>
  <si>
    <t>W9045 U7 HI</t>
  </si>
  <si>
    <t>(34)</t>
  </si>
  <si>
    <t>W9047 U7 HI</t>
  </si>
  <si>
    <t>(35)</t>
  </si>
  <si>
    <t>W9064 U7 HI</t>
  </si>
  <si>
    <t>(36)</t>
  </si>
  <si>
    <t>W9000 U8 HI</t>
  </si>
  <si>
    <t>(37)</t>
  </si>
  <si>
    <t>W9029 U8 HI</t>
  </si>
  <si>
    <t>(38)</t>
  </si>
  <si>
    <t>W9045 U8 HI</t>
  </si>
  <si>
    <t>(39)</t>
  </si>
  <si>
    <t>W9047 U8 HI</t>
  </si>
  <si>
    <t>(40)</t>
  </si>
  <si>
    <t>W9064 U8 HI</t>
  </si>
  <si>
    <t>(41)</t>
  </si>
  <si>
    <t>Unlicensed Residential Habilitation</t>
  </si>
  <si>
    <t>1 Person</t>
  </si>
  <si>
    <t>W7078 TD and TE</t>
  </si>
  <si>
    <t>(42)</t>
  </si>
  <si>
    <t>2 People</t>
  </si>
  <si>
    <t>W7080 TD and TE</t>
  </si>
  <si>
    <t>(43)</t>
  </si>
  <si>
    <t>3 People</t>
  </si>
  <si>
    <t>W7082 TD and TE</t>
  </si>
  <si>
    <t>(44)</t>
  </si>
  <si>
    <t>Life Sharing - over 30 hours per week on average</t>
  </si>
  <si>
    <t>W8593 U5 SE</t>
  </si>
  <si>
    <t>(45)</t>
  </si>
  <si>
    <t>W8595 U5 SE</t>
  </si>
  <si>
    <t>(46)</t>
  </si>
  <si>
    <t>W8593 U6 SE</t>
  </si>
  <si>
    <t>(47)</t>
  </si>
  <si>
    <t>W8595 U6 SE</t>
  </si>
  <si>
    <t>(48)</t>
  </si>
  <si>
    <t>W8593 U7 SE</t>
  </si>
  <si>
    <t>(49)</t>
  </si>
  <si>
    <t>W8595 U7 SE</t>
  </si>
  <si>
    <t>(50)</t>
  </si>
  <si>
    <t>W8593 U8 SE</t>
  </si>
  <si>
    <t>(51)</t>
  </si>
  <si>
    <t>W8595 U8 SE</t>
  </si>
  <si>
    <t>(52)</t>
  </si>
  <si>
    <t>Life Sharing - under 30 hours per week on average</t>
  </si>
  <si>
    <t>W7037 SE TD and TE</t>
  </si>
  <si>
    <t>(53)</t>
  </si>
  <si>
    <t>W7039 SE TD and TE</t>
  </si>
  <si>
    <t>(54)</t>
  </si>
  <si>
    <t>24 Hour Respite (Licensed Respite Group Homes)</t>
  </si>
  <si>
    <t>Needs Group 1 - 2 Person</t>
  </si>
  <si>
    <t>W9791 U5</t>
  </si>
  <si>
    <t>(55)</t>
  </si>
  <si>
    <t>Needs Group 1 - 3 Person</t>
  </si>
  <si>
    <t>W9792 U5</t>
  </si>
  <si>
    <t>(56)</t>
  </si>
  <si>
    <t>Needs Group 1 - 4 Person</t>
  </si>
  <si>
    <t>W9793 U5</t>
  </si>
  <si>
    <t>(57)</t>
  </si>
  <si>
    <t>Needs Group 2 - 2 Person</t>
  </si>
  <si>
    <t>W9791 U6</t>
  </si>
  <si>
    <t>(58)</t>
  </si>
  <si>
    <t>Needs Group 2 - 3 Person</t>
  </si>
  <si>
    <t>W9792 U6</t>
  </si>
  <si>
    <t>(59)</t>
  </si>
  <si>
    <t>Needs Group 2 - 4 Person</t>
  </si>
  <si>
    <t>W9793 U6</t>
  </si>
  <si>
    <t>(60)</t>
  </si>
  <si>
    <t>W9790 U7</t>
  </si>
  <si>
    <t>(61)</t>
  </si>
  <si>
    <t>Needs Group 3 - 2 Person</t>
  </si>
  <si>
    <t>W9791 U7</t>
  </si>
  <si>
    <t>(62)</t>
  </si>
  <si>
    <t>Needs Group 3 - 3 Person</t>
  </si>
  <si>
    <t>W9792 U7</t>
  </si>
  <si>
    <t>(63)</t>
  </si>
  <si>
    <t>Needs Group 3 - 4 Person</t>
  </si>
  <si>
    <t>W9793 U7</t>
  </si>
  <si>
    <t>(64)</t>
  </si>
  <si>
    <t>W9790 U8</t>
  </si>
  <si>
    <t>(65)</t>
  </si>
  <si>
    <t>Needs Group 4 - 2 Person</t>
  </si>
  <si>
    <t>W9791 U8</t>
  </si>
  <si>
    <t>(66)</t>
  </si>
  <si>
    <t>Needs Group 4 - 3 Person</t>
  </si>
  <si>
    <t>W9792 U8</t>
  </si>
  <si>
    <t>(67)</t>
  </si>
  <si>
    <t>Needs Group 4 - 4 Person</t>
  </si>
  <si>
    <t>W9793 U8</t>
  </si>
  <si>
    <t>(68)</t>
  </si>
  <si>
    <t>24 Hour Respite (Respite Only Home)</t>
  </si>
  <si>
    <t>W9865 U5</t>
  </si>
  <si>
    <t>(69)</t>
  </si>
  <si>
    <t>W9866 U5</t>
  </si>
  <si>
    <t>(70)</t>
  </si>
  <si>
    <t>Needs Group 1 - 4Person</t>
  </si>
  <si>
    <t>W9871 U5</t>
  </si>
  <si>
    <t>(71)</t>
  </si>
  <si>
    <t>W9865 U6</t>
  </si>
  <si>
    <t>(72)</t>
  </si>
  <si>
    <t>W9866 U6</t>
  </si>
  <si>
    <t>(73)</t>
  </si>
  <si>
    <t>W9871 U6</t>
  </si>
  <si>
    <t>(74)</t>
  </si>
  <si>
    <t>W9865 U7</t>
  </si>
  <si>
    <t>(75)</t>
  </si>
  <si>
    <t>W9866 U7</t>
  </si>
  <si>
    <t>(76)</t>
  </si>
  <si>
    <t>W9871 U7</t>
  </si>
  <si>
    <t>(77)</t>
  </si>
  <si>
    <t>W9865 U8</t>
  </si>
  <si>
    <t>(78)</t>
  </si>
  <si>
    <t>W9866 U8</t>
  </si>
  <si>
    <t>(79)</t>
  </si>
  <si>
    <t>W9871 U8</t>
  </si>
  <si>
    <t>(80)</t>
  </si>
  <si>
    <t>Supplemental Habilitation</t>
  </si>
  <si>
    <t>1:1</t>
  </si>
  <si>
    <t>W7070</t>
  </si>
  <si>
    <t>15 minutes</t>
  </si>
  <si>
    <t>(81)</t>
  </si>
  <si>
    <t>2:1</t>
  </si>
  <si>
    <t>W7084</t>
  </si>
  <si>
    <t>(82)</t>
  </si>
  <si>
    <t>Supported Living</t>
  </si>
  <si>
    <t>W9872 U5</t>
  </si>
  <si>
    <t>(83)</t>
  </si>
  <si>
    <t>W9873 U5</t>
  </si>
  <si>
    <t>(84)</t>
  </si>
  <si>
    <t>W9874 U5</t>
  </si>
  <si>
    <t>(85)</t>
  </si>
  <si>
    <t>W9872 U6</t>
  </si>
  <si>
    <t>(86)</t>
  </si>
  <si>
    <t>W9873 U6</t>
  </si>
  <si>
    <t>(87)</t>
  </si>
  <si>
    <t>W9874 U6</t>
  </si>
  <si>
    <t>(88)</t>
  </si>
  <si>
    <t>W9872 U7</t>
  </si>
  <si>
    <t>(89)</t>
  </si>
  <si>
    <t>W9873 U7</t>
  </si>
  <si>
    <t>(90)</t>
  </si>
  <si>
    <t>W9874 U7</t>
  </si>
  <si>
    <t>(91)</t>
  </si>
  <si>
    <t>W9872 U8</t>
  </si>
  <si>
    <t>(92)</t>
  </si>
  <si>
    <t>W9873 U8</t>
  </si>
  <si>
    <t>(93)</t>
  </si>
  <si>
    <t>W9874 U8</t>
  </si>
  <si>
    <t>Residential Services Fee Range Summary - Enhanced Rates (Modifier = U1)</t>
  </si>
  <si>
    <t>Ineligible Fee Range Summary - Area 1</t>
  </si>
  <si>
    <t>Licensed Residential Habilitation - Ineligible</t>
  </si>
  <si>
    <t>W9001</t>
  </si>
  <si>
    <t>W9030</t>
  </si>
  <si>
    <t>W9046</t>
  </si>
  <si>
    <t>4 People</t>
  </si>
  <si>
    <t>W9048</t>
  </si>
  <si>
    <t>5-8 People</t>
  </si>
  <si>
    <t>W9065</t>
  </si>
  <si>
    <t>Unlicensed Residential Habilitation - Ineligible</t>
  </si>
  <si>
    <t>W7079</t>
  </si>
  <si>
    <t>W7081</t>
  </si>
  <si>
    <t>W7083</t>
  </si>
  <si>
    <t>Ineligible Fee Range Summary - Area 2</t>
  </si>
  <si>
    <t>19/20 Users</t>
  </si>
  <si>
    <t>19/20 Units</t>
  </si>
  <si>
    <t>19/20 Amount</t>
  </si>
  <si>
    <t>20/21 Users</t>
  </si>
  <si>
    <t>20/21 Units</t>
  </si>
  <si>
    <t>20/21 Amount</t>
  </si>
  <si>
    <t>Percentile</t>
  </si>
  <si>
    <t>Modeled Fee</t>
  </si>
  <si>
    <t>Delta Current</t>
  </si>
  <si>
    <t>$ Impact at 19/20 Utilization</t>
  </si>
  <si>
    <t>Delta at Low End</t>
  </si>
  <si>
    <t>Modeled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</si>
</sst>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0" xfId="2" applyFont="1"/>
    <xf numFmtId="0" fontId="2" fillId="0" borderId="0" xfId="2" applyFont="1" applyAlignment="1">
      <alignment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3" fillId="0" borderId="0" xfId="2" quotePrefix="1" applyFont="1" applyAlignment="1">
      <alignment horizontal="center" vertical="center"/>
    </xf>
    <xf numFmtId="20" fontId="2" fillId="0" borderId="11" xfId="2" applyNumberFormat="1" applyFont="1" applyFill="1" applyBorder="1" applyAlignment="1">
      <alignment horizontal="left" vertical="center"/>
    </xf>
    <xf numFmtId="20" fontId="2" fillId="0" borderId="12" xfId="2" applyNumberFormat="1" applyFont="1" applyFill="1" applyBorder="1" applyAlignment="1">
      <alignment horizontal="center" vertical="center" wrapText="1"/>
    </xf>
    <xf numFmtId="0" fontId="2" fillId="0" borderId="13" xfId="2" applyNumberFormat="1" applyFont="1" applyFill="1" applyBorder="1" applyAlignment="1">
      <alignment horizontal="center" vertical="center" wrapText="1"/>
    </xf>
    <xf numFmtId="44" fontId="2" fillId="0" borderId="14" xfId="1" applyNumberFormat="1" applyFont="1" applyFill="1" applyBorder="1" applyAlignment="1">
      <alignment horizontal="left" vertical="center"/>
    </xf>
    <xf numFmtId="44" fontId="2" fillId="3" borderId="11" xfId="1" applyFont="1" applyFill="1" applyBorder="1" applyAlignment="1">
      <alignment horizontal="center" vertical="center"/>
    </xf>
    <xf numFmtId="44" fontId="2" fillId="3" borderId="15" xfId="1" applyFont="1" applyFill="1" applyBorder="1" applyAlignment="1">
      <alignment horizontal="center" vertical="center"/>
    </xf>
    <xf numFmtId="0" fontId="2" fillId="0" borderId="17" xfId="2" applyNumberFormat="1" applyFont="1" applyFill="1" applyBorder="1" applyAlignment="1">
      <alignment horizontal="left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8" xfId="2" applyNumberFormat="1" applyFont="1" applyFill="1" applyBorder="1" applyAlignment="1">
      <alignment horizontal="center" vertical="center" wrapText="1"/>
    </xf>
    <xf numFmtId="44" fontId="2" fillId="0" borderId="19" xfId="1" applyNumberFormat="1" applyFont="1" applyFill="1" applyBorder="1" applyAlignment="1">
      <alignment horizontal="left" vertical="center"/>
    </xf>
    <xf numFmtId="44" fontId="2" fillId="3" borderId="17" xfId="1" applyFont="1" applyFill="1" applyBorder="1" applyAlignment="1">
      <alignment horizontal="center" vertical="center"/>
    </xf>
    <xf numFmtId="44" fontId="2" fillId="3" borderId="20" xfId="1" applyFont="1" applyFill="1" applyBorder="1" applyAlignment="1">
      <alignment horizontal="center" vertical="center"/>
    </xf>
    <xf numFmtId="49" fontId="2" fillId="0" borderId="17" xfId="2" applyNumberFormat="1" applyFont="1" applyFill="1" applyBorder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22" xfId="2" applyNumberFormat="1" applyFont="1" applyFill="1" applyBorder="1" applyAlignment="1">
      <alignment horizontal="left" vertical="center"/>
    </xf>
    <xf numFmtId="49" fontId="2" fillId="0" borderId="23" xfId="2" applyNumberFormat="1" applyFont="1" applyFill="1" applyBorder="1" applyAlignment="1">
      <alignment horizontal="center" vertical="center" wrapText="1"/>
    </xf>
    <xf numFmtId="0" fontId="2" fillId="0" borderId="24" xfId="2" applyNumberFormat="1" applyFont="1" applyFill="1" applyBorder="1" applyAlignment="1">
      <alignment horizontal="center" vertical="center" wrapText="1"/>
    </xf>
    <xf numFmtId="44" fontId="2" fillId="0" borderId="25" xfId="1" applyNumberFormat="1" applyFont="1" applyFill="1" applyBorder="1" applyAlignment="1">
      <alignment horizontal="left" vertical="center"/>
    </xf>
    <xf numFmtId="44" fontId="2" fillId="3" borderId="22" xfId="1" applyFont="1" applyFill="1" applyBorder="1" applyAlignment="1">
      <alignment horizontal="center" vertical="center"/>
    </xf>
    <xf numFmtId="44" fontId="2" fillId="3" borderId="26" xfId="1" applyFont="1" applyFill="1" applyBorder="1" applyAlignment="1">
      <alignment horizontal="center" vertical="center"/>
    </xf>
    <xf numFmtId="49" fontId="2" fillId="0" borderId="11" xfId="2" applyNumberFormat="1" applyFont="1" applyFill="1" applyBorder="1" applyAlignment="1">
      <alignment horizontal="left" vertical="center"/>
    </xf>
    <xf numFmtId="49" fontId="2" fillId="0" borderId="12" xfId="2" applyNumberFormat="1" applyFont="1" applyFill="1" applyBorder="1" applyAlignment="1">
      <alignment horizontal="center" vertical="center" wrapText="1"/>
    </xf>
    <xf numFmtId="20" fontId="2" fillId="0" borderId="17" xfId="2" applyNumberFormat="1" applyFont="1" applyFill="1" applyBorder="1" applyAlignment="1">
      <alignment horizontal="left" vertical="center"/>
    </xf>
    <xf numFmtId="49" fontId="2" fillId="0" borderId="29" xfId="2" applyNumberFormat="1" applyFont="1" applyFill="1" applyBorder="1" applyAlignment="1">
      <alignment horizontal="left" vertical="center"/>
    </xf>
    <xf numFmtId="49" fontId="2" fillId="0" borderId="30" xfId="2" applyNumberFormat="1" applyFont="1" applyFill="1" applyBorder="1" applyAlignment="1">
      <alignment horizontal="center" vertical="center" wrapText="1"/>
    </xf>
    <xf numFmtId="0" fontId="2" fillId="0" borderId="31" xfId="2" applyNumberFormat="1" applyFont="1" applyFill="1" applyBorder="1" applyAlignment="1">
      <alignment horizontal="center" vertical="center" wrapText="1"/>
    </xf>
    <xf numFmtId="44" fontId="2" fillId="0" borderId="32" xfId="1" applyNumberFormat="1" applyFont="1" applyFill="1" applyBorder="1" applyAlignment="1">
      <alignment horizontal="left" vertical="center"/>
    </xf>
    <xf numFmtId="44" fontId="2" fillId="3" borderId="29" xfId="1" applyFont="1" applyFill="1" applyBorder="1" applyAlignment="1">
      <alignment horizontal="center" vertical="center"/>
    </xf>
    <xf numFmtId="44" fontId="2" fillId="3" borderId="33" xfId="1" applyFont="1" applyFill="1" applyBorder="1" applyAlignment="1">
      <alignment horizontal="center" vertical="center"/>
    </xf>
    <xf numFmtId="49" fontId="2" fillId="0" borderId="36" xfId="2" applyNumberFormat="1" applyFont="1" applyFill="1" applyBorder="1" applyAlignment="1">
      <alignment horizontal="left" vertical="center"/>
    </xf>
    <xf numFmtId="49" fontId="2" fillId="0" borderId="37" xfId="2" applyNumberFormat="1" applyFont="1" applyFill="1" applyBorder="1" applyAlignment="1">
      <alignment horizontal="center" vertical="center" wrapText="1"/>
    </xf>
    <xf numFmtId="0" fontId="2" fillId="0" borderId="38" xfId="2" applyNumberFormat="1" applyFont="1" applyFill="1" applyBorder="1" applyAlignment="1">
      <alignment horizontal="center" vertical="center" wrapText="1"/>
    </xf>
    <xf numFmtId="44" fontId="2" fillId="0" borderId="40" xfId="1" applyNumberFormat="1" applyFont="1" applyFill="1" applyBorder="1" applyAlignment="1">
      <alignment horizontal="left" vertical="center"/>
    </xf>
    <xf numFmtId="44" fontId="2" fillId="3" borderId="39" xfId="1" applyFont="1" applyFill="1" applyBorder="1" applyAlignment="1">
      <alignment horizontal="center" vertical="center"/>
    </xf>
    <xf numFmtId="44" fontId="2" fillId="3" borderId="41" xfId="1" applyFont="1" applyFill="1" applyBorder="1" applyAlignment="1">
      <alignment horizontal="center" vertical="center"/>
    </xf>
    <xf numFmtId="49" fontId="2" fillId="0" borderId="21" xfId="2" applyNumberFormat="1" applyFont="1" applyFill="1" applyBorder="1" applyAlignment="1">
      <alignment horizontal="left" vertical="center"/>
    </xf>
    <xf numFmtId="49" fontId="2" fillId="0" borderId="27" xfId="2" applyNumberFormat="1" applyFont="1" applyFill="1" applyBorder="1" applyAlignment="1">
      <alignment horizontal="left" vertical="center"/>
    </xf>
    <xf numFmtId="49" fontId="2" fillId="0" borderId="47" xfId="2" applyNumberFormat="1" applyFont="1" applyFill="1" applyBorder="1" applyAlignment="1">
      <alignment horizontal="left" vertical="center"/>
    </xf>
    <xf numFmtId="49" fontId="2" fillId="0" borderId="48" xfId="2" applyNumberFormat="1" applyFont="1" applyFill="1" applyBorder="1" applyAlignment="1">
      <alignment horizontal="center" vertical="center" wrapText="1"/>
    </xf>
    <xf numFmtId="0" fontId="2" fillId="0" borderId="49" xfId="2" applyNumberFormat="1" applyFont="1" applyFill="1" applyBorder="1" applyAlignment="1">
      <alignment horizontal="center" vertical="center" wrapText="1"/>
    </xf>
    <xf numFmtId="44" fontId="2" fillId="0" borderId="50" xfId="1" applyNumberFormat="1" applyFont="1" applyFill="1" applyBorder="1" applyAlignment="1">
      <alignment horizontal="left" vertical="center"/>
    </xf>
    <xf numFmtId="44" fontId="2" fillId="3" borderId="47" xfId="1" applyFont="1" applyFill="1" applyBorder="1" applyAlignment="1">
      <alignment horizontal="center" vertical="center"/>
    </xf>
    <xf numFmtId="44" fontId="2" fillId="3" borderId="51" xfId="1" applyFont="1" applyFill="1" applyBorder="1" applyAlignment="1">
      <alignment horizontal="center" vertical="center"/>
    </xf>
    <xf numFmtId="0" fontId="3" fillId="0" borderId="44" xfId="2" applyFont="1" applyBorder="1" applyAlignment="1">
      <alignment horizontal="left" vertical="center" wrapText="1"/>
    </xf>
    <xf numFmtId="0" fontId="3" fillId="4" borderId="52" xfId="2" applyFont="1" applyFill="1" applyBorder="1" applyAlignment="1">
      <alignment horizontal="left" vertical="center"/>
    </xf>
    <xf numFmtId="0" fontId="3" fillId="4" borderId="53" xfId="2" applyFont="1" applyFill="1" applyBorder="1" applyAlignment="1">
      <alignment vertical="center"/>
    </xf>
    <xf numFmtId="0" fontId="3" fillId="4" borderId="54" xfId="2" applyFont="1" applyFill="1" applyBorder="1" applyAlignment="1">
      <alignment vertical="center"/>
    </xf>
    <xf numFmtId="164" fontId="3" fillId="4" borderId="35" xfId="2" applyNumberFormat="1" applyFont="1" applyFill="1" applyBorder="1" applyAlignment="1">
      <alignment vertical="center"/>
    </xf>
    <xf numFmtId="0" fontId="3" fillId="4" borderId="52" xfId="2" applyFont="1" applyFill="1" applyBorder="1" applyAlignment="1">
      <alignment vertical="center"/>
    </xf>
    <xf numFmtId="0" fontId="6" fillId="0" borderId="0" xfId="2" applyFont="1" applyAlignment="1"/>
    <xf numFmtId="0" fontId="2" fillId="0" borderId="0" xfId="2" applyFont="1" applyAlignment="1">
      <alignment horizontal="left" vertical="center"/>
    </xf>
    <xf numFmtId="20" fontId="2" fillId="0" borderId="12" xfId="2" applyNumberFormat="1" applyFont="1" applyFill="1" applyBorder="1" applyAlignment="1">
      <alignment horizontal="center" vertical="center"/>
    </xf>
    <xf numFmtId="44" fontId="2" fillId="0" borderId="10" xfId="1" applyNumberFormat="1" applyFont="1" applyFill="1" applyBorder="1" applyAlignment="1">
      <alignment horizontal="left" vertical="center"/>
    </xf>
    <xf numFmtId="0" fontId="2" fillId="0" borderId="1" xfId="2" applyNumberFormat="1" applyFont="1" applyFill="1" applyBorder="1" applyAlignment="1">
      <alignment horizontal="center" vertical="center"/>
    </xf>
    <xf numFmtId="44" fontId="2" fillId="0" borderId="16" xfId="1" applyNumberFormat="1" applyFont="1" applyFill="1" applyBorder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2" fillId="0" borderId="23" xfId="2" applyNumberFormat="1" applyFont="1" applyFill="1" applyBorder="1" applyAlignment="1">
      <alignment horizontal="center" vertical="center"/>
    </xf>
    <xf numFmtId="44" fontId="2" fillId="0" borderId="28" xfId="1" applyNumberFormat="1" applyFont="1" applyFill="1" applyBorder="1" applyAlignment="1">
      <alignment horizontal="left" vertical="center"/>
    </xf>
    <xf numFmtId="49" fontId="2" fillId="0" borderId="12" xfId="2" applyNumberFormat="1" applyFont="1" applyFill="1" applyBorder="1" applyAlignment="1">
      <alignment horizontal="center" vertical="center"/>
    </xf>
    <xf numFmtId="49" fontId="2" fillId="0" borderId="48" xfId="2" applyNumberFormat="1" applyFont="1" applyFill="1" applyBorder="1" applyAlignment="1">
      <alignment horizontal="center" vertical="center"/>
    </xf>
    <xf numFmtId="44" fontId="2" fillId="0" borderId="59" xfId="1" applyNumberFormat="1" applyFont="1" applyFill="1" applyBorder="1" applyAlignment="1">
      <alignment horizontal="left" vertical="center"/>
    </xf>
    <xf numFmtId="0" fontId="3" fillId="0" borderId="52" xfId="2" applyFont="1" applyBorder="1" applyAlignment="1">
      <alignment horizontal="centerContinuous" vertical="center" wrapText="1"/>
    </xf>
    <xf numFmtId="0" fontId="3" fillId="4" borderId="55" xfId="2" applyFont="1" applyFill="1" applyBorder="1" applyAlignment="1">
      <alignment vertical="center"/>
    </xf>
    <xf numFmtId="0" fontId="3" fillId="0" borderId="0" xfId="2" applyFont="1"/>
    <xf numFmtId="0" fontId="2" fillId="0" borderId="0" xfId="2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3" fontId="0" fillId="5" borderId="0" xfId="0" applyNumberFormat="1" applyFill="1"/>
    <xf numFmtId="9" fontId="0" fillId="5" borderId="0" xfId="0" applyNumberFormat="1" applyFill="1"/>
    <xf numFmtId="44" fontId="0" fillId="0" borderId="0" xfId="0" applyNumberFormat="1"/>
    <xf numFmtId="10" fontId="0" fillId="0" borderId="0" xfId="0" applyNumberFormat="1"/>
    <xf numFmtId="44" fontId="2" fillId="0" borderId="0" xfId="2" applyNumberFormat="1" applyFont="1" applyAlignment="1">
      <alignment vertical="center"/>
    </xf>
    <xf numFmtId="0" fontId="2" fillId="0" borderId="34" xfId="2" applyFont="1" applyBorder="1" applyAlignment="1">
      <alignment horizontal="left" vertical="center" wrapText="1"/>
    </xf>
    <xf numFmtId="0" fontId="2" fillId="0" borderId="42" xfId="2" applyFont="1" applyBorder="1" applyAlignment="1">
      <alignment horizontal="left" vertical="center" wrapText="1"/>
    </xf>
    <xf numFmtId="0" fontId="2" fillId="0" borderId="35" xfId="2" applyFont="1" applyBorder="1" applyAlignment="1">
      <alignment horizontal="left" vertical="center" wrapText="1"/>
    </xf>
    <xf numFmtId="0" fontId="2" fillId="0" borderId="43" xfId="2" applyFont="1" applyBorder="1" applyAlignment="1">
      <alignment horizontal="left" vertical="center" wrapText="1"/>
    </xf>
    <xf numFmtId="0" fontId="2" fillId="0" borderId="44" xfId="2" applyFont="1" applyBorder="1" applyAlignment="1">
      <alignment horizontal="left" vertical="center" wrapText="1"/>
    </xf>
    <xf numFmtId="0" fontId="2" fillId="0" borderId="45" xfId="2" applyFont="1" applyBorder="1" applyAlignment="1">
      <alignment horizontal="left" vertical="center" wrapText="1"/>
    </xf>
    <xf numFmtId="0" fontId="2" fillId="0" borderId="46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16" xfId="2" applyFont="1" applyBorder="1" applyAlignment="1">
      <alignment horizontal="left" vertical="center" wrapText="1"/>
    </xf>
    <xf numFmtId="0" fontId="2" fillId="0" borderId="28" xfId="2" applyFont="1" applyBorder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2" fillId="0" borderId="56" xfId="2" applyFont="1" applyBorder="1" applyAlignment="1">
      <alignment horizontal="left" vertical="center" wrapText="1"/>
    </xf>
    <xf numFmtId="0" fontId="2" fillId="0" borderId="57" xfId="2" applyFont="1" applyBorder="1" applyAlignment="1">
      <alignment horizontal="left" vertical="center" wrapText="1"/>
    </xf>
    <xf numFmtId="0" fontId="2" fillId="0" borderId="58" xfId="2" applyFont="1" applyBorder="1" applyAlignment="1">
      <alignment horizontal="left" vertical="center" wrapText="1"/>
    </xf>
    <xf numFmtId="0" fontId="2" fillId="0" borderId="52" xfId="2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 2_Exceptions Rate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S193"/>
  <sheetViews>
    <sheetView topLeftCell="D1" zoomScaleNormal="100" zoomScaleSheetLayoutView="70" zoomScalePageLayoutView="50" workbookViewId="0">
      <selection activeCell="I5" sqref="I5:S5"/>
    </sheetView>
  </sheetViews>
  <sheetFormatPr defaultColWidth="9.1796875" defaultRowHeight="18" x14ac:dyDescent="0.35"/>
  <cols>
    <col min="1" max="1" width="10.6328125" style="5" customWidth="1"/>
    <col min="2" max="2" width="33.08984375" style="1" customWidth="1"/>
    <col min="3" max="3" width="33.26953125" style="1" bestFit="1" customWidth="1"/>
    <col min="4" max="4" width="35.36328125" style="2" customWidth="1"/>
    <col min="5" max="5" width="18.08984375" style="2" customWidth="1"/>
    <col min="6" max="8" width="20.453125" style="1" customWidth="1"/>
    <col min="9" max="9" width="10.7265625" style="1" bestFit="1" customWidth="1"/>
    <col min="10" max="10" width="10.36328125" style="1" bestFit="1" customWidth="1"/>
    <col min="11" max="11" width="14.36328125" style="1" bestFit="1" customWidth="1"/>
    <col min="12" max="12" width="10.7265625" style="1" hidden="1" customWidth="1"/>
    <col min="13" max="13" width="10.36328125" style="1" hidden="1" customWidth="1"/>
    <col min="14" max="14" width="12.90625" style="1" hidden="1" customWidth="1"/>
    <col min="15" max="15" width="9.6328125" style="1" bestFit="1" customWidth="1"/>
    <col min="16" max="16" width="12.08984375" style="1" bestFit="1" customWidth="1"/>
    <col min="17" max="17" width="12.26953125" style="1" bestFit="1" customWidth="1"/>
    <col min="18" max="18" width="24.81640625" style="1" bestFit="1" customWidth="1"/>
    <col min="19" max="19" width="15" style="1" bestFit="1" customWidth="1"/>
    <col min="20" max="16384" width="9.1796875" style="1"/>
  </cols>
  <sheetData>
    <row r="1" spans="1:19" ht="24.75" customHeight="1" x14ac:dyDescent="0.35">
      <c r="A1" s="3"/>
      <c r="B1" s="6" t="s">
        <v>19</v>
      </c>
      <c r="C1" s="3"/>
      <c r="D1" s="4"/>
      <c r="E1" s="4"/>
      <c r="F1" s="3"/>
      <c r="G1" s="3"/>
      <c r="H1" s="3"/>
    </row>
    <row r="2" spans="1:19" ht="18" customHeight="1" thickBot="1" x14ac:dyDescent="0.4">
      <c r="B2" s="7" t="s">
        <v>2</v>
      </c>
      <c r="C2" s="5" t="s">
        <v>3</v>
      </c>
      <c r="D2" s="8" t="s">
        <v>4</v>
      </c>
      <c r="E2" s="8" t="s">
        <v>5</v>
      </c>
      <c r="F2" s="5" t="s">
        <v>6</v>
      </c>
      <c r="G2" s="5" t="s">
        <v>7</v>
      </c>
      <c r="H2" s="5" t="s">
        <v>8</v>
      </c>
    </row>
    <row r="3" spans="1:19" ht="35" customHeight="1" x14ac:dyDescent="0.35">
      <c r="B3" s="97" t="s">
        <v>9</v>
      </c>
      <c r="C3" s="95" t="s">
        <v>10</v>
      </c>
      <c r="D3" s="95" t="s">
        <v>11</v>
      </c>
      <c r="E3" s="95" t="s">
        <v>12</v>
      </c>
      <c r="F3" s="101" t="s">
        <v>13</v>
      </c>
      <c r="G3" s="95" t="s">
        <v>14</v>
      </c>
      <c r="H3" s="96"/>
      <c r="I3" s="78" t="s">
        <v>270</v>
      </c>
      <c r="J3" s="78" t="s">
        <v>271</v>
      </c>
      <c r="K3" s="79" t="s">
        <v>272</v>
      </c>
      <c r="L3" s="78" t="s">
        <v>273</v>
      </c>
      <c r="M3" s="78" t="s">
        <v>274</v>
      </c>
      <c r="N3" s="79" t="s">
        <v>275</v>
      </c>
      <c r="O3" s="80" t="s">
        <v>276</v>
      </c>
      <c r="P3" s="78" t="s">
        <v>277</v>
      </c>
      <c r="Q3" s="78" t="s">
        <v>278</v>
      </c>
      <c r="R3" s="78" t="s">
        <v>279</v>
      </c>
      <c r="S3" s="78" t="s">
        <v>280</v>
      </c>
    </row>
    <row r="4" spans="1:19" s="9" customFormat="1" ht="35" customHeight="1" thickBot="1" x14ac:dyDescent="0.4">
      <c r="B4" s="98"/>
      <c r="C4" s="99"/>
      <c r="D4" s="99"/>
      <c r="E4" s="100"/>
      <c r="F4" s="102"/>
      <c r="G4" s="10" t="s">
        <v>0</v>
      </c>
      <c r="H4" s="11" t="s">
        <v>1</v>
      </c>
    </row>
    <row r="5" spans="1:19" x14ac:dyDescent="0.35">
      <c r="A5" s="12" t="s">
        <v>20</v>
      </c>
      <c r="B5" s="92" t="s">
        <v>21</v>
      </c>
      <c r="C5" s="13" t="s">
        <v>22</v>
      </c>
      <c r="D5" s="14" t="s">
        <v>23</v>
      </c>
      <c r="E5" s="15" t="s">
        <v>24</v>
      </c>
      <c r="F5" s="16">
        <v>392.42</v>
      </c>
      <c r="G5" s="17">
        <v>408.53784659230303</v>
      </c>
      <c r="H5" s="18">
        <v>725.27292741777387</v>
      </c>
      <c r="I5" s="78">
        <v>24</v>
      </c>
      <c r="J5" s="78">
        <v>1776</v>
      </c>
      <c r="K5" s="79">
        <v>696937.92</v>
      </c>
      <c r="L5" s="78"/>
      <c r="M5" s="78"/>
      <c r="N5" s="79"/>
      <c r="O5" s="81">
        <v>0</v>
      </c>
      <c r="P5" s="82">
        <f>(H5-G5)*O5+G5</f>
        <v>408.53784659230303</v>
      </c>
      <c r="Q5" s="83">
        <f>P5/F5-1</f>
        <v>4.1072948861686553E-2</v>
      </c>
      <c r="R5" s="82">
        <f>(P5-F5)*J5</f>
        <v>28625.295547930145</v>
      </c>
      <c r="S5" s="83">
        <f>G5/F5-1</f>
        <v>4.1072948861686553E-2</v>
      </c>
    </row>
    <row r="6" spans="1:19" x14ac:dyDescent="0.35">
      <c r="A6" s="12" t="s">
        <v>25</v>
      </c>
      <c r="B6" s="93"/>
      <c r="C6" s="19" t="s">
        <v>26</v>
      </c>
      <c r="D6" s="20" t="s">
        <v>27</v>
      </c>
      <c r="E6" s="21" t="s">
        <v>24</v>
      </c>
      <c r="F6" s="22">
        <v>392.42</v>
      </c>
      <c r="G6" s="23">
        <v>408.53784659230303</v>
      </c>
      <c r="H6" s="24">
        <v>725.27292741777387</v>
      </c>
      <c r="I6" s="78">
        <v>385</v>
      </c>
      <c r="J6" s="78">
        <v>31914</v>
      </c>
      <c r="K6" s="79">
        <v>12518091.84</v>
      </c>
      <c r="L6" s="78"/>
      <c r="M6" s="78"/>
      <c r="N6" s="79"/>
      <c r="O6" s="81">
        <v>0</v>
      </c>
      <c r="P6" s="82">
        <f t="shared" ref="P6:P69" si="0">(H6-G6)*O6+G6</f>
        <v>408.53784659230303</v>
      </c>
      <c r="Q6" s="83">
        <f t="shared" ref="Q6:Q69" si="1">P6/F6-1</f>
        <v>4.1072948861686553E-2</v>
      </c>
      <c r="R6" s="82">
        <f t="shared" ref="R6:R69" si="2">(P6-F6)*J6</f>
        <v>514384.95614675828</v>
      </c>
      <c r="S6" s="83">
        <f t="shared" ref="S6:S69" si="3">G6/F6-1</f>
        <v>4.1072948861686553E-2</v>
      </c>
    </row>
    <row r="7" spans="1:19" x14ac:dyDescent="0.35">
      <c r="A7" s="12" t="s">
        <v>28</v>
      </c>
      <c r="B7" s="93"/>
      <c r="C7" s="25" t="s">
        <v>29</v>
      </c>
      <c r="D7" s="26" t="s">
        <v>30</v>
      </c>
      <c r="E7" s="21" t="s">
        <v>24</v>
      </c>
      <c r="F7" s="22">
        <v>283.48</v>
      </c>
      <c r="G7" s="23">
        <v>294.49319906405191</v>
      </c>
      <c r="H7" s="24">
        <v>528.01298255496101</v>
      </c>
      <c r="I7" s="78">
        <v>679</v>
      </c>
      <c r="J7" s="78">
        <v>69438</v>
      </c>
      <c r="K7" s="79">
        <v>19678070.170000002</v>
      </c>
      <c r="L7" s="78"/>
      <c r="M7" s="78"/>
      <c r="N7" s="79"/>
      <c r="O7" s="81">
        <v>0</v>
      </c>
      <c r="P7" s="82">
        <f t="shared" si="0"/>
        <v>294.49319906405191</v>
      </c>
      <c r="Q7" s="83">
        <f t="shared" si="1"/>
        <v>3.8850003753534201E-2</v>
      </c>
      <c r="R7" s="82">
        <f t="shared" si="2"/>
        <v>764734.51660963509</v>
      </c>
      <c r="S7" s="83">
        <f t="shared" si="3"/>
        <v>3.8850003753534201E-2</v>
      </c>
    </row>
    <row r="8" spans="1:19" x14ac:dyDescent="0.35">
      <c r="A8" s="12" t="s">
        <v>31</v>
      </c>
      <c r="B8" s="93"/>
      <c r="C8" s="25" t="s">
        <v>32</v>
      </c>
      <c r="D8" s="26" t="s">
        <v>33</v>
      </c>
      <c r="E8" s="21" t="s">
        <v>24</v>
      </c>
      <c r="F8" s="22">
        <v>222.86</v>
      </c>
      <c r="G8" s="23">
        <v>232.06651027212607</v>
      </c>
      <c r="H8" s="24">
        <v>407.82351310589587</v>
      </c>
      <c r="I8" s="78">
        <v>451</v>
      </c>
      <c r="J8" s="78">
        <v>50810</v>
      </c>
      <c r="K8" s="79">
        <v>11319594.18</v>
      </c>
      <c r="L8" s="78"/>
      <c r="M8" s="78"/>
      <c r="N8" s="79"/>
      <c r="O8" s="81">
        <v>0</v>
      </c>
      <c r="P8" s="82">
        <f t="shared" si="0"/>
        <v>232.06651027212607</v>
      </c>
      <c r="Q8" s="83">
        <f t="shared" si="1"/>
        <v>4.1310734416791117E-2</v>
      </c>
      <c r="R8" s="82">
        <f t="shared" si="2"/>
        <v>467782.78692672477</v>
      </c>
      <c r="S8" s="83">
        <f t="shared" si="3"/>
        <v>4.1310734416791117E-2</v>
      </c>
    </row>
    <row r="9" spans="1:19" ht="18.5" thickBot="1" x14ac:dyDescent="0.4">
      <c r="A9" s="12" t="s">
        <v>34</v>
      </c>
      <c r="B9" s="93"/>
      <c r="C9" s="27" t="s">
        <v>35</v>
      </c>
      <c r="D9" s="28" t="s">
        <v>36</v>
      </c>
      <c r="E9" s="29" t="s">
        <v>24</v>
      </c>
      <c r="F9" s="30">
        <v>204.55</v>
      </c>
      <c r="G9" s="31">
        <v>212.03423011752909</v>
      </c>
      <c r="H9" s="32">
        <v>383.18408794285739</v>
      </c>
      <c r="I9" s="78">
        <v>80</v>
      </c>
      <c r="J9" s="78">
        <v>9649</v>
      </c>
      <c r="K9" s="79">
        <v>1973517.34</v>
      </c>
      <c r="L9" s="78"/>
      <c r="M9" s="78"/>
      <c r="N9" s="79"/>
      <c r="O9" s="81">
        <v>0</v>
      </c>
      <c r="P9" s="82">
        <f t="shared" si="0"/>
        <v>212.03423011752909</v>
      </c>
      <c r="Q9" s="83">
        <f t="shared" si="1"/>
        <v>3.6588756380000476E-2</v>
      </c>
      <c r="R9" s="82">
        <f t="shared" si="2"/>
        <v>72215.336404038098</v>
      </c>
      <c r="S9" s="83">
        <f t="shared" si="3"/>
        <v>3.6588756380000476E-2</v>
      </c>
    </row>
    <row r="10" spans="1:19" x14ac:dyDescent="0.35">
      <c r="A10" s="12" t="s">
        <v>37</v>
      </c>
      <c r="B10" s="93"/>
      <c r="C10" s="33" t="s">
        <v>38</v>
      </c>
      <c r="D10" s="34" t="s">
        <v>39</v>
      </c>
      <c r="E10" s="15" t="s">
        <v>24</v>
      </c>
      <c r="F10" s="16">
        <v>474.34</v>
      </c>
      <c r="G10" s="17">
        <v>515.00801864418906</v>
      </c>
      <c r="H10" s="18">
        <v>925.23967204109874</v>
      </c>
      <c r="I10" s="78">
        <v>42</v>
      </c>
      <c r="J10" s="78">
        <v>3174</v>
      </c>
      <c r="K10" s="79">
        <v>1505554.04</v>
      </c>
      <c r="L10" s="78"/>
      <c r="M10" s="78"/>
      <c r="N10" s="79"/>
      <c r="O10" s="81">
        <v>0</v>
      </c>
      <c r="P10" s="82">
        <f t="shared" si="0"/>
        <v>515.00801864418906</v>
      </c>
      <c r="Q10" s="83">
        <f t="shared" si="1"/>
        <v>8.5736009284878234E-2</v>
      </c>
      <c r="R10" s="82">
        <f t="shared" si="2"/>
        <v>129080.29117665617</v>
      </c>
      <c r="S10" s="83">
        <f t="shared" si="3"/>
        <v>8.5736009284878234E-2</v>
      </c>
    </row>
    <row r="11" spans="1:19" x14ac:dyDescent="0.35">
      <c r="A11" s="12" t="s">
        <v>40</v>
      </c>
      <c r="B11" s="93"/>
      <c r="C11" s="25" t="s">
        <v>41</v>
      </c>
      <c r="D11" s="26" t="s">
        <v>42</v>
      </c>
      <c r="E11" s="21" t="s">
        <v>24</v>
      </c>
      <c r="F11" s="22">
        <v>474.34</v>
      </c>
      <c r="G11" s="23">
        <v>515.00801864418906</v>
      </c>
      <c r="H11" s="24">
        <v>925.23967204109874</v>
      </c>
      <c r="I11" s="78">
        <v>652</v>
      </c>
      <c r="J11" s="78">
        <v>60750</v>
      </c>
      <c r="K11" s="79">
        <v>28791881.800000001</v>
      </c>
      <c r="L11" s="78"/>
      <c r="M11" s="78"/>
      <c r="N11" s="79"/>
      <c r="O11" s="81">
        <v>0</v>
      </c>
      <c r="P11" s="82">
        <f t="shared" si="0"/>
        <v>515.00801864418906</v>
      </c>
      <c r="Q11" s="83">
        <f t="shared" si="1"/>
        <v>8.5736009284878234E-2</v>
      </c>
      <c r="R11" s="82">
        <f t="shared" si="2"/>
        <v>2470582.132634487</v>
      </c>
      <c r="S11" s="83">
        <f t="shared" si="3"/>
        <v>8.5736009284878234E-2</v>
      </c>
    </row>
    <row r="12" spans="1:19" x14ac:dyDescent="0.35">
      <c r="A12" s="12" t="s">
        <v>43</v>
      </c>
      <c r="B12" s="93"/>
      <c r="C12" s="25" t="s">
        <v>44</v>
      </c>
      <c r="D12" s="26" t="s">
        <v>45</v>
      </c>
      <c r="E12" s="21" t="s">
        <v>24</v>
      </c>
      <c r="F12" s="22">
        <v>317.41000000000003</v>
      </c>
      <c r="G12" s="23">
        <v>341.21183689989601</v>
      </c>
      <c r="H12" s="24">
        <v>617.62992724676917</v>
      </c>
      <c r="I12" s="78">
        <v>1559</v>
      </c>
      <c r="J12" s="78">
        <v>171332</v>
      </c>
      <c r="K12" s="79">
        <v>54373105.82</v>
      </c>
      <c r="L12" s="78"/>
      <c r="M12" s="78"/>
      <c r="N12" s="79"/>
      <c r="O12" s="81">
        <v>0</v>
      </c>
      <c r="P12" s="82">
        <f t="shared" si="0"/>
        <v>341.21183689989601</v>
      </c>
      <c r="Q12" s="83">
        <f t="shared" si="1"/>
        <v>7.498767178064969E-2</v>
      </c>
      <c r="R12" s="82">
        <f t="shared" si="2"/>
        <v>4078016.3197329794</v>
      </c>
      <c r="S12" s="83">
        <f t="shared" si="3"/>
        <v>7.498767178064969E-2</v>
      </c>
    </row>
    <row r="13" spans="1:19" x14ac:dyDescent="0.35">
      <c r="A13" s="12" t="s">
        <v>46</v>
      </c>
      <c r="B13" s="93"/>
      <c r="C13" s="35" t="s">
        <v>47</v>
      </c>
      <c r="D13" s="26" t="s">
        <v>48</v>
      </c>
      <c r="E13" s="21" t="s">
        <v>24</v>
      </c>
      <c r="F13" s="22">
        <v>251.52</v>
      </c>
      <c r="G13" s="23">
        <v>268.22074636280666</v>
      </c>
      <c r="H13" s="24">
        <v>484.31214195051786</v>
      </c>
      <c r="I13" s="78">
        <v>872</v>
      </c>
      <c r="J13" s="78">
        <v>100099</v>
      </c>
      <c r="K13" s="79">
        <v>25174087.989999998</v>
      </c>
      <c r="L13" s="78"/>
      <c r="M13" s="78"/>
      <c r="N13" s="79"/>
      <c r="O13" s="81">
        <v>0</v>
      </c>
      <c r="P13" s="82">
        <f t="shared" si="0"/>
        <v>268.22074636280666</v>
      </c>
      <c r="Q13" s="83">
        <f t="shared" si="1"/>
        <v>6.6399277841947546E-2</v>
      </c>
      <c r="R13" s="82">
        <f t="shared" si="2"/>
        <v>1671728.0101705834</v>
      </c>
      <c r="S13" s="83">
        <f t="shared" si="3"/>
        <v>6.6399277841947546E-2</v>
      </c>
    </row>
    <row r="14" spans="1:19" ht="18.5" thickBot="1" x14ac:dyDescent="0.4">
      <c r="A14" s="12" t="s">
        <v>49</v>
      </c>
      <c r="B14" s="93"/>
      <c r="C14" s="27" t="s">
        <v>50</v>
      </c>
      <c r="D14" s="28" t="s">
        <v>51</v>
      </c>
      <c r="E14" s="29" t="s">
        <v>24</v>
      </c>
      <c r="F14" s="30">
        <v>226.72</v>
      </c>
      <c r="G14" s="31">
        <v>250.7143492659082</v>
      </c>
      <c r="H14" s="32">
        <v>441.258915210537</v>
      </c>
      <c r="I14" s="78">
        <v>180</v>
      </c>
      <c r="J14" s="78">
        <v>20865</v>
      </c>
      <c r="K14" s="79">
        <v>4730360.45</v>
      </c>
      <c r="L14" s="78"/>
      <c r="M14" s="78"/>
      <c r="N14" s="79"/>
      <c r="O14" s="81">
        <v>0</v>
      </c>
      <c r="P14" s="82">
        <f t="shared" si="0"/>
        <v>250.7143492659082</v>
      </c>
      <c r="Q14" s="83">
        <f t="shared" si="1"/>
        <v>0.10583252146219202</v>
      </c>
      <c r="R14" s="82">
        <f t="shared" si="2"/>
        <v>500642.09743317455</v>
      </c>
      <c r="S14" s="83">
        <f t="shared" si="3"/>
        <v>0.10583252146219202</v>
      </c>
    </row>
    <row r="15" spans="1:19" x14ac:dyDescent="0.35">
      <c r="A15" s="12" t="s">
        <v>52</v>
      </c>
      <c r="B15" s="93"/>
      <c r="C15" s="33" t="s">
        <v>53</v>
      </c>
      <c r="D15" s="34" t="s">
        <v>54</v>
      </c>
      <c r="E15" s="15" t="s">
        <v>24</v>
      </c>
      <c r="F15" s="16">
        <v>685.74</v>
      </c>
      <c r="G15" s="17">
        <v>746.22186243586168</v>
      </c>
      <c r="H15" s="18">
        <v>1392.5739290155709</v>
      </c>
      <c r="I15" s="78">
        <v>67</v>
      </c>
      <c r="J15" s="78">
        <v>3529</v>
      </c>
      <c r="K15" s="79">
        <v>2419840.46</v>
      </c>
      <c r="L15" s="78"/>
      <c r="M15" s="78"/>
      <c r="N15" s="79"/>
      <c r="O15" s="81">
        <v>0</v>
      </c>
      <c r="P15" s="82">
        <f t="shared" si="0"/>
        <v>746.22186243586168</v>
      </c>
      <c r="Q15" s="83">
        <f t="shared" si="1"/>
        <v>8.8199408574476834E-2</v>
      </c>
      <c r="R15" s="82">
        <f t="shared" si="2"/>
        <v>213440.49253615583</v>
      </c>
      <c r="S15" s="83">
        <f t="shared" si="3"/>
        <v>8.8199408574476834E-2</v>
      </c>
    </row>
    <row r="16" spans="1:19" x14ac:dyDescent="0.35">
      <c r="A16" s="12" t="s">
        <v>55</v>
      </c>
      <c r="B16" s="93"/>
      <c r="C16" s="25" t="s">
        <v>56</v>
      </c>
      <c r="D16" s="26" t="s">
        <v>57</v>
      </c>
      <c r="E16" s="21" t="s">
        <v>24</v>
      </c>
      <c r="F16" s="22">
        <v>581.02</v>
      </c>
      <c r="G16" s="23">
        <v>630.70425888930663</v>
      </c>
      <c r="H16" s="24">
        <v>1156.332001090962</v>
      </c>
      <c r="I16" s="78">
        <v>585</v>
      </c>
      <c r="J16" s="78">
        <v>46735</v>
      </c>
      <c r="K16" s="79">
        <v>27144806.829999998</v>
      </c>
      <c r="L16" s="78"/>
      <c r="M16" s="78"/>
      <c r="N16" s="79"/>
      <c r="O16" s="81">
        <v>0</v>
      </c>
      <c r="P16" s="82">
        <f t="shared" si="0"/>
        <v>630.70425888930663</v>
      </c>
      <c r="Q16" s="83">
        <f t="shared" si="1"/>
        <v>8.5512131921976264E-2</v>
      </c>
      <c r="R16" s="82">
        <f t="shared" si="2"/>
        <v>2321993.839191746</v>
      </c>
      <c r="S16" s="83">
        <f t="shared" si="3"/>
        <v>8.5512131921976264E-2</v>
      </c>
    </row>
    <row r="17" spans="1:19" x14ac:dyDescent="0.35">
      <c r="A17" s="12" t="s">
        <v>58</v>
      </c>
      <c r="B17" s="93"/>
      <c r="C17" s="25" t="s">
        <v>59</v>
      </c>
      <c r="D17" s="26" t="s">
        <v>60</v>
      </c>
      <c r="E17" s="21" t="s">
        <v>24</v>
      </c>
      <c r="F17" s="22">
        <v>408.92</v>
      </c>
      <c r="G17" s="23">
        <v>440.89974953054497</v>
      </c>
      <c r="H17" s="24">
        <v>809.85426662281498</v>
      </c>
      <c r="I17" s="78">
        <v>1460</v>
      </c>
      <c r="J17" s="78">
        <v>158042</v>
      </c>
      <c r="K17" s="79">
        <v>64574318.299999997</v>
      </c>
      <c r="L17" s="78"/>
      <c r="M17" s="78"/>
      <c r="N17" s="79"/>
      <c r="O17" s="81">
        <v>0</v>
      </c>
      <c r="P17" s="82">
        <f t="shared" si="0"/>
        <v>440.89974953054497</v>
      </c>
      <c r="Q17" s="83">
        <f t="shared" si="1"/>
        <v>7.8205393550192959E-2</v>
      </c>
      <c r="R17" s="82">
        <f t="shared" si="2"/>
        <v>5054143.5753063848</v>
      </c>
      <c r="S17" s="83">
        <f t="shared" si="3"/>
        <v>7.8205393550192959E-2</v>
      </c>
    </row>
    <row r="18" spans="1:19" x14ac:dyDescent="0.35">
      <c r="A18" s="12" t="s">
        <v>61</v>
      </c>
      <c r="B18" s="93"/>
      <c r="C18" s="25" t="s">
        <v>62</v>
      </c>
      <c r="D18" s="26" t="s">
        <v>63</v>
      </c>
      <c r="E18" s="21" t="s">
        <v>24</v>
      </c>
      <c r="F18" s="22">
        <v>319.22000000000003</v>
      </c>
      <c r="G18" s="23">
        <v>341.9102500229194</v>
      </c>
      <c r="H18" s="24">
        <v>633.66824018915395</v>
      </c>
      <c r="I18" s="78">
        <v>825</v>
      </c>
      <c r="J18" s="78">
        <v>87990</v>
      </c>
      <c r="K18" s="79">
        <v>28087020.739999998</v>
      </c>
      <c r="L18" s="78"/>
      <c r="M18" s="78"/>
      <c r="N18" s="79"/>
      <c r="O18" s="81">
        <v>0</v>
      </c>
      <c r="P18" s="82">
        <f t="shared" si="0"/>
        <v>341.9102500229194</v>
      </c>
      <c r="Q18" s="83">
        <f t="shared" si="1"/>
        <v>7.1080289527345908E-2</v>
      </c>
      <c r="R18" s="82">
        <f t="shared" si="2"/>
        <v>1996515.0995166756</v>
      </c>
      <c r="S18" s="83">
        <f t="shared" si="3"/>
        <v>7.1080289527345908E-2</v>
      </c>
    </row>
    <row r="19" spans="1:19" ht="18.5" thickBot="1" x14ac:dyDescent="0.4">
      <c r="A19" s="12" t="s">
        <v>64</v>
      </c>
      <c r="B19" s="93"/>
      <c r="C19" s="27" t="s">
        <v>65</v>
      </c>
      <c r="D19" s="28" t="s">
        <v>66</v>
      </c>
      <c r="E19" s="29" t="s">
        <v>24</v>
      </c>
      <c r="F19" s="30">
        <v>285.32</v>
      </c>
      <c r="G19" s="31">
        <v>314.42311820002067</v>
      </c>
      <c r="H19" s="32">
        <v>574.60775820800154</v>
      </c>
      <c r="I19" s="78">
        <v>208</v>
      </c>
      <c r="J19" s="78">
        <v>21668</v>
      </c>
      <c r="K19" s="79">
        <v>6182028.4100000001</v>
      </c>
      <c r="L19" s="78"/>
      <c r="M19" s="78"/>
      <c r="N19" s="79"/>
      <c r="O19" s="81">
        <v>0</v>
      </c>
      <c r="P19" s="82">
        <f t="shared" si="0"/>
        <v>314.42311820002067</v>
      </c>
      <c r="Q19" s="83">
        <f t="shared" si="1"/>
        <v>0.10200167601297028</v>
      </c>
      <c r="R19" s="82">
        <f t="shared" si="2"/>
        <v>630606.36515804799</v>
      </c>
      <c r="S19" s="83">
        <f t="shared" si="3"/>
        <v>0.10200167601297028</v>
      </c>
    </row>
    <row r="20" spans="1:19" x14ac:dyDescent="0.35">
      <c r="A20" s="12" t="s">
        <v>67</v>
      </c>
      <c r="B20" s="93"/>
      <c r="C20" s="33" t="s">
        <v>68</v>
      </c>
      <c r="D20" s="34" t="s">
        <v>69</v>
      </c>
      <c r="E20" s="15" t="s">
        <v>24</v>
      </c>
      <c r="F20" s="16">
        <v>759.68</v>
      </c>
      <c r="G20" s="17">
        <v>822.22644960240052</v>
      </c>
      <c r="H20" s="18">
        <v>1563.5363913338285</v>
      </c>
      <c r="I20" s="78">
        <v>448</v>
      </c>
      <c r="J20" s="78">
        <v>27004</v>
      </c>
      <c r="K20" s="79">
        <v>20492859.390000001</v>
      </c>
      <c r="L20" s="78"/>
      <c r="M20" s="78"/>
      <c r="N20" s="79"/>
      <c r="O20" s="81">
        <v>0</v>
      </c>
      <c r="P20" s="82">
        <f t="shared" si="0"/>
        <v>822.22644960240052</v>
      </c>
      <c r="Q20" s="83">
        <f t="shared" si="1"/>
        <v>8.2332626372157547E-2</v>
      </c>
      <c r="R20" s="82">
        <f t="shared" si="2"/>
        <v>1689004.3250632251</v>
      </c>
      <c r="S20" s="83">
        <f t="shared" si="3"/>
        <v>8.2332626372157547E-2</v>
      </c>
    </row>
    <row r="21" spans="1:19" x14ac:dyDescent="0.35">
      <c r="A21" s="12" t="s">
        <v>70</v>
      </c>
      <c r="B21" s="93"/>
      <c r="C21" s="35" t="s">
        <v>71</v>
      </c>
      <c r="D21" s="26" t="s">
        <v>72</v>
      </c>
      <c r="E21" s="21" t="s">
        <v>24</v>
      </c>
      <c r="F21" s="22">
        <v>638.49</v>
      </c>
      <c r="G21" s="23">
        <v>689.48848236178014</v>
      </c>
      <c r="H21" s="24">
        <v>1310.6017308732071</v>
      </c>
      <c r="I21" s="78">
        <v>791</v>
      </c>
      <c r="J21" s="78">
        <v>56616</v>
      </c>
      <c r="K21" s="79">
        <v>36144147.280000001</v>
      </c>
      <c r="L21" s="78"/>
      <c r="M21" s="78"/>
      <c r="N21" s="79"/>
      <c r="O21" s="81">
        <v>0</v>
      </c>
      <c r="P21" s="82">
        <f t="shared" si="0"/>
        <v>689.48848236178014</v>
      </c>
      <c r="Q21" s="83">
        <f t="shared" si="1"/>
        <v>7.9873580419082657E-2</v>
      </c>
      <c r="R21" s="82">
        <f t="shared" si="2"/>
        <v>2887330.0773945441</v>
      </c>
      <c r="S21" s="83">
        <f t="shared" si="3"/>
        <v>7.9873580419082657E-2</v>
      </c>
    </row>
    <row r="22" spans="1:19" x14ac:dyDescent="0.35">
      <c r="A22" s="12" t="s">
        <v>73</v>
      </c>
      <c r="B22" s="93"/>
      <c r="C22" s="25" t="s">
        <v>74</v>
      </c>
      <c r="D22" s="26" t="s">
        <v>75</v>
      </c>
      <c r="E22" s="21" t="s">
        <v>24</v>
      </c>
      <c r="F22" s="22">
        <v>450.93</v>
      </c>
      <c r="G22" s="23">
        <v>484.02594928436719</v>
      </c>
      <c r="H22" s="24">
        <v>914.87484978203793</v>
      </c>
      <c r="I22" s="78">
        <v>1314</v>
      </c>
      <c r="J22" s="78">
        <v>110613</v>
      </c>
      <c r="K22" s="79">
        <v>49862669.549999997</v>
      </c>
      <c r="L22" s="78"/>
      <c r="M22" s="78"/>
      <c r="N22" s="79"/>
      <c r="O22" s="81">
        <v>0</v>
      </c>
      <c r="P22" s="82">
        <f t="shared" si="0"/>
        <v>484.02594928436719</v>
      </c>
      <c r="Q22" s="83">
        <f t="shared" si="1"/>
        <v>7.3394871231382108E-2</v>
      </c>
      <c r="R22" s="82">
        <f t="shared" si="2"/>
        <v>3660842.2381917071</v>
      </c>
      <c r="S22" s="83">
        <f t="shared" si="3"/>
        <v>7.3394871231382108E-2</v>
      </c>
    </row>
    <row r="23" spans="1:19" x14ac:dyDescent="0.35">
      <c r="A23" s="12" t="s">
        <v>76</v>
      </c>
      <c r="B23" s="93"/>
      <c r="C23" s="35" t="s">
        <v>77</v>
      </c>
      <c r="D23" s="26" t="s">
        <v>78</v>
      </c>
      <c r="E23" s="21" t="s">
        <v>24</v>
      </c>
      <c r="F23" s="22">
        <v>352.46</v>
      </c>
      <c r="G23" s="23">
        <v>376.12196510120299</v>
      </c>
      <c r="H23" s="24">
        <v>699.14670116860441</v>
      </c>
      <c r="I23" s="78">
        <v>645</v>
      </c>
      <c r="J23" s="78">
        <v>53584</v>
      </c>
      <c r="K23" s="79">
        <v>18886183.199999999</v>
      </c>
      <c r="L23" s="78"/>
      <c r="M23" s="78"/>
      <c r="N23" s="79"/>
      <c r="O23" s="81">
        <v>0</v>
      </c>
      <c r="P23" s="82">
        <f t="shared" si="0"/>
        <v>376.12196510120299</v>
      </c>
      <c r="Q23" s="83">
        <f t="shared" si="1"/>
        <v>6.713376014640815E-2</v>
      </c>
      <c r="R23" s="82">
        <f t="shared" si="2"/>
        <v>1267902.7379828619</v>
      </c>
      <c r="S23" s="83">
        <f t="shared" si="3"/>
        <v>6.713376014640815E-2</v>
      </c>
    </row>
    <row r="24" spans="1:19" ht="18.5" thickBot="1" x14ac:dyDescent="0.4">
      <c r="A24" s="12" t="s">
        <v>79</v>
      </c>
      <c r="B24" s="94"/>
      <c r="C24" s="27" t="s">
        <v>80</v>
      </c>
      <c r="D24" s="28" t="s">
        <v>81</v>
      </c>
      <c r="E24" s="29" t="s">
        <v>24</v>
      </c>
      <c r="F24" s="30">
        <v>309.17</v>
      </c>
      <c r="G24" s="31">
        <v>338.57681761078118</v>
      </c>
      <c r="H24" s="32">
        <v>644.81402910931229</v>
      </c>
      <c r="I24" s="78">
        <v>145</v>
      </c>
      <c r="J24" s="78">
        <v>14311</v>
      </c>
      <c r="K24" s="79">
        <v>4424531.87</v>
      </c>
      <c r="L24" s="78"/>
      <c r="M24" s="78"/>
      <c r="N24" s="79"/>
      <c r="O24" s="81">
        <v>0</v>
      </c>
      <c r="P24" s="82">
        <f t="shared" si="0"/>
        <v>338.57681761078118</v>
      </c>
      <c r="Q24" s="83">
        <f t="shared" si="1"/>
        <v>9.5115365691306186E-2</v>
      </c>
      <c r="R24" s="82">
        <f t="shared" si="2"/>
        <v>420840.96682788921</v>
      </c>
      <c r="S24" s="83">
        <f t="shared" si="3"/>
        <v>9.5115365691306186E-2</v>
      </c>
    </row>
    <row r="25" spans="1:19" x14ac:dyDescent="0.35">
      <c r="A25" s="12" t="s">
        <v>82</v>
      </c>
      <c r="B25" s="92" t="s">
        <v>83</v>
      </c>
      <c r="C25" s="33" t="s">
        <v>22</v>
      </c>
      <c r="D25" s="34" t="s">
        <v>84</v>
      </c>
      <c r="E25" s="15" t="s">
        <v>24</v>
      </c>
      <c r="F25" s="16">
        <v>488.16</v>
      </c>
      <c r="G25" s="17">
        <v>523.00274991309129</v>
      </c>
      <c r="H25" s="18">
        <v>928.54818501284137</v>
      </c>
      <c r="I25" s="78">
        <v>62</v>
      </c>
      <c r="J25" s="78">
        <v>12925</v>
      </c>
      <c r="K25" s="79">
        <v>6309489.8799999999</v>
      </c>
      <c r="L25" s="78"/>
      <c r="M25" s="78"/>
      <c r="N25" s="79"/>
      <c r="O25" s="81">
        <v>0</v>
      </c>
      <c r="P25" s="82">
        <f t="shared" si="0"/>
        <v>523.00274991309129</v>
      </c>
      <c r="Q25" s="83">
        <f t="shared" si="1"/>
        <v>7.1375675829832952E-2</v>
      </c>
      <c r="R25" s="82">
        <f t="shared" si="2"/>
        <v>450342.54262670461</v>
      </c>
      <c r="S25" s="83">
        <f t="shared" si="3"/>
        <v>7.1375675829832952E-2</v>
      </c>
    </row>
    <row r="26" spans="1:19" x14ac:dyDescent="0.35">
      <c r="A26" s="12" t="s">
        <v>85</v>
      </c>
      <c r="B26" s="93"/>
      <c r="C26" s="25" t="s">
        <v>26</v>
      </c>
      <c r="D26" s="26" t="s">
        <v>86</v>
      </c>
      <c r="E26" s="21" t="s">
        <v>24</v>
      </c>
      <c r="F26" s="22">
        <v>488.16</v>
      </c>
      <c r="G26" s="23">
        <v>523.00274991309129</v>
      </c>
      <c r="H26" s="24">
        <v>928.54818501284137</v>
      </c>
      <c r="I26" s="78">
        <v>580</v>
      </c>
      <c r="J26" s="78">
        <v>109704</v>
      </c>
      <c r="K26" s="79">
        <v>53560752.479999997</v>
      </c>
      <c r="L26" s="78"/>
      <c r="M26" s="78"/>
      <c r="N26" s="79"/>
      <c r="O26" s="81">
        <v>0</v>
      </c>
      <c r="P26" s="82">
        <f t="shared" si="0"/>
        <v>523.00274991309129</v>
      </c>
      <c r="Q26" s="83">
        <f t="shared" si="1"/>
        <v>7.1375675829832952E-2</v>
      </c>
      <c r="R26" s="82">
        <f t="shared" si="2"/>
        <v>3822389.0364657645</v>
      </c>
      <c r="S26" s="83">
        <f t="shared" si="3"/>
        <v>7.1375675829832952E-2</v>
      </c>
    </row>
    <row r="27" spans="1:19" x14ac:dyDescent="0.35">
      <c r="A27" s="12" t="s">
        <v>87</v>
      </c>
      <c r="B27" s="93"/>
      <c r="C27" s="25" t="s">
        <v>29</v>
      </c>
      <c r="D27" s="26" t="s">
        <v>88</v>
      </c>
      <c r="E27" s="21" t="s">
        <v>24</v>
      </c>
      <c r="F27" s="22">
        <v>362.28</v>
      </c>
      <c r="G27" s="23">
        <v>387.7608980661758</v>
      </c>
      <c r="H27" s="24">
        <v>694.32910240547073</v>
      </c>
      <c r="I27" s="78">
        <v>859</v>
      </c>
      <c r="J27" s="78">
        <v>155889</v>
      </c>
      <c r="K27" s="79">
        <v>56551160.530000001</v>
      </c>
      <c r="L27" s="78"/>
      <c r="M27" s="78"/>
      <c r="N27" s="79"/>
      <c r="O27" s="81">
        <v>0</v>
      </c>
      <c r="P27" s="82">
        <f t="shared" si="0"/>
        <v>387.7608980661758</v>
      </c>
      <c r="Q27" s="83">
        <f t="shared" si="1"/>
        <v>7.0334818555194412E-2</v>
      </c>
      <c r="R27" s="82">
        <f t="shared" si="2"/>
        <v>3972191.7186380834</v>
      </c>
      <c r="S27" s="83">
        <f t="shared" si="3"/>
        <v>7.0334818555194412E-2</v>
      </c>
    </row>
    <row r="28" spans="1:19" x14ac:dyDescent="0.35">
      <c r="A28" s="12" t="s">
        <v>89</v>
      </c>
      <c r="B28" s="93"/>
      <c r="C28" s="25" t="s">
        <v>32</v>
      </c>
      <c r="D28" s="26" t="s">
        <v>90</v>
      </c>
      <c r="E28" s="21" t="s">
        <v>24</v>
      </c>
      <c r="F28" s="22">
        <v>283.94</v>
      </c>
      <c r="G28" s="23">
        <v>304.13700495558533</v>
      </c>
      <c r="H28" s="24">
        <v>537.18049521184776</v>
      </c>
      <c r="I28" s="78">
        <v>485</v>
      </c>
      <c r="J28" s="78">
        <v>91748</v>
      </c>
      <c r="K28" s="79">
        <v>26044344.690000001</v>
      </c>
      <c r="L28" s="78"/>
      <c r="M28" s="78"/>
      <c r="N28" s="79"/>
      <c r="O28" s="81">
        <v>0</v>
      </c>
      <c r="P28" s="82">
        <f t="shared" si="0"/>
        <v>304.13700495558533</v>
      </c>
      <c r="Q28" s="83">
        <f t="shared" si="1"/>
        <v>7.1131242359601776E-2</v>
      </c>
      <c r="R28" s="82">
        <f t="shared" si="2"/>
        <v>1853034.8106650426</v>
      </c>
      <c r="S28" s="83">
        <f t="shared" si="3"/>
        <v>7.1131242359601776E-2</v>
      </c>
    </row>
    <row r="29" spans="1:19" ht="18.5" thickBot="1" x14ac:dyDescent="0.4">
      <c r="A29" s="12" t="s">
        <v>91</v>
      </c>
      <c r="B29" s="93"/>
      <c r="C29" s="27" t="s">
        <v>35</v>
      </c>
      <c r="D29" s="28" t="s">
        <v>92</v>
      </c>
      <c r="E29" s="29" t="s">
        <v>24</v>
      </c>
      <c r="F29" s="30">
        <v>250.13</v>
      </c>
      <c r="G29" s="31">
        <v>267.1469613460568</v>
      </c>
      <c r="H29" s="32">
        <v>487.90164488577079</v>
      </c>
      <c r="I29" s="78">
        <v>82</v>
      </c>
      <c r="J29" s="78">
        <v>14228</v>
      </c>
      <c r="K29" s="79">
        <v>3558257.09</v>
      </c>
      <c r="L29" s="78"/>
      <c r="M29" s="78"/>
      <c r="N29" s="79"/>
      <c r="O29" s="81">
        <v>0</v>
      </c>
      <c r="P29" s="82">
        <f t="shared" si="0"/>
        <v>267.1469613460568</v>
      </c>
      <c r="Q29" s="83">
        <f t="shared" si="1"/>
        <v>6.8032468500606846E-2</v>
      </c>
      <c r="R29" s="82">
        <f t="shared" si="2"/>
        <v>242117.3260316962</v>
      </c>
      <c r="S29" s="83">
        <f t="shared" si="3"/>
        <v>6.8032468500606846E-2</v>
      </c>
    </row>
    <row r="30" spans="1:19" x14ac:dyDescent="0.35">
      <c r="A30" s="12" t="s">
        <v>93</v>
      </c>
      <c r="B30" s="93"/>
      <c r="C30" s="33" t="s">
        <v>38</v>
      </c>
      <c r="D30" s="34" t="s">
        <v>94</v>
      </c>
      <c r="E30" s="15" t="s">
        <v>24</v>
      </c>
      <c r="F30" s="16">
        <v>548.26</v>
      </c>
      <c r="G30" s="17">
        <v>606.91660340290571</v>
      </c>
      <c r="H30" s="18">
        <v>1092.8738522170297</v>
      </c>
      <c r="I30" s="78">
        <v>89</v>
      </c>
      <c r="J30" s="78">
        <v>19150</v>
      </c>
      <c r="K30" s="79">
        <v>10497404.33</v>
      </c>
      <c r="L30" s="78"/>
      <c r="M30" s="78"/>
      <c r="N30" s="79"/>
      <c r="O30" s="81">
        <v>0</v>
      </c>
      <c r="P30" s="82">
        <f t="shared" si="0"/>
        <v>606.91660340290571</v>
      </c>
      <c r="Q30" s="83">
        <f t="shared" si="1"/>
        <v>0.10698683727228997</v>
      </c>
      <c r="R30" s="82">
        <f t="shared" si="2"/>
        <v>1123273.9551656444</v>
      </c>
      <c r="S30" s="83">
        <f t="shared" si="3"/>
        <v>0.10698683727228997</v>
      </c>
    </row>
    <row r="31" spans="1:19" x14ac:dyDescent="0.35">
      <c r="A31" s="12" t="s">
        <v>95</v>
      </c>
      <c r="B31" s="93"/>
      <c r="C31" s="25" t="s">
        <v>41</v>
      </c>
      <c r="D31" s="26" t="s">
        <v>96</v>
      </c>
      <c r="E31" s="21" t="s">
        <v>24</v>
      </c>
      <c r="F31" s="22">
        <v>548.26</v>
      </c>
      <c r="G31" s="23">
        <v>606.91660340290571</v>
      </c>
      <c r="H31" s="24">
        <v>1092.8738522170297</v>
      </c>
      <c r="I31" s="78">
        <v>877</v>
      </c>
      <c r="J31" s="78">
        <v>163539</v>
      </c>
      <c r="K31" s="79">
        <v>89796279.319999993</v>
      </c>
      <c r="L31" s="78"/>
      <c r="M31" s="78"/>
      <c r="N31" s="79"/>
      <c r="O31" s="81">
        <v>0</v>
      </c>
      <c r="P31" s="82">
        <f t="shared" si="0"/>
        <v>606.91660340290571</v>
      </c>
      <c r="Q31" s="83">
        <f t="shared" si="1"/>
        <v>0.10698683727228997</v>
      </c>
      <c r="R31" s="82">
        <f t="shared" si="2"/>
        <v>9592642.2639077976</v>
      </c>
      <c r="S31" s="83">
        <f t="shared" si="3"/>
        <v>0.10698683727228997</v>
      </c>
    </row>
    <row r="32" spans="1:19" x14ac:dyDescent="0.35">
      <c r="A32" s="12" t="s">
        <v>97</v>
      </c>
      <c r="B32" s="93"/>
      <c r="C32" s="25" t="s">
        <v>44</v>
      </c>
      <c r="D32" s="26" t="s">
        <v>98</v>
      </c>
      <c r="E32" s="21" t="s">
        <v>24</v>
      </c>
      <c r="F32" s="22">
        <v>399.23</v>
      </c>
      <c r="G32" s="23">
        <v>441.87362020706189</v>
      </c>
      <c r="H32" s="24">
        <v>804.60651282761557</v>
      </c>
      <c r="I32" s="78">
        <v>1864</v>
      </c>
      <c r="J32" s="78">
        <v>347618</v>
      </c>
      <c r="K32" s="79">
        <v>139037559.59999999</v>
      </c>
      <c r="L32" s="78"/>
      <c r="M32" s="78"/>
      <c r="N32" s="79"/>
      <c r="O32" s="81">
        <v>0</v>
      </c>
      <c r="P32" s="82">
        <f t="shared" si="0"/>
        <v>441.87362020706189</v>
      </c>
      <c r="Q32" s="83">
        <f t="shared" si="1"/>
        <v>0.106814668755008</v>
      </c>
      <c r="R32" s="82">
        <f t="shared" si="2"/>
        <v>14823689.969138434</v>
      </c>
      <c r="S32" s="83">
        <f t="shared" si="3"/>
        <v>0.106814668755008</v>
      </c>
    </row>
    <row r="33" spans="1:19" x14ac:dyDescent="0.35">
      <c r="A33" s="12" t="s">
        <v>99</v>
      </c>
      <c r="B33" s="93"/>
      <c r="C33" s="25" t="s">
        <v>47</v>
      </c>
      <c r="D33" s="26" t="s">
        <v>100</v>
      </c>
      <c r="E33" s="21" t="s">
        <v>24</v>
      </c>
      <c r="F33" s="22">
        <v>313.60000000000002</v>
      </c>
      <c r="G33" s="23">
        <v>346.99953329884954</v>
      </c>
      <c r="H33" s="24">
        <v>626.15644825322886</v>
      </c>
      <c r="I33" s="78">
        <v>939</v>
      </c>
      <c r="J33" s="78">
        <v>169996</v>
      </c>
      <c r="K33" s="79">
        <v>53295683.259999998</v>
      </c>
      <c r="L33" s="78"/>
      <c r="M33" s="78"/>
      <c r="N33" s="79"/>
      <c r="O33" s="81">
        <v>0</v>
      </c>
      <c r="P33" s="82">
        <f t="shared" si="0"/>
        <v>346.99953329884954</v>
      </c>
      <c r="Q33" s="83">
        <f t="shared" si="1"/>
        <v>0.10650361383561702</v>
      </c>
      <c r="R33" s="82">
        <f t="shared" si="2"/>
        <v>5677787.0626712227</v>
      </c>
      <c r="S33" s="83">
        <f t="shared" si="3"/>
        <v>0.10650361383561702</v>
      </c>
    </row>
    <row r="34" spans="1:19" ht="18.5" thickBot="1" x14ac:dyDescent="0.4">
      <c r="A34" s="12" t="s">
        <v>101</v>
      </c>
      <c r="B34" s="93"/>
      <c r="C34" s="27" t="s">
        <v>50</v>
      </c>
      <c r="D34" s="28" t="s">
        <v>102</v>
      </c>
      <c r="E34" s="29" t="s">
        <v>24</v>
      </c>
      <c r="F34" s="30">
        <v>282.01</v>
      </c>
      <c r="G34" s="31">
        <v>311.98673910505272</v>
      </c>
      <c r="H34" s="32">
        <v>557.3133476400277</v>
      </c>
      <c r="I34" s="78">
        <v>190</v>
      </c>
      <c r="J34" s="78">
        <v>33270</v>
      </c>
      <c r="K34" s="79">
        <v>9376155.5800000001</v>
      </c>
      <c r="L34" s="78"/>
      <c r="M34" s="78"/>
      <c r="N34" s="79"/>
      <c r="O34" s="81">
        <v>0</v>
      </c>
      <c r="P34" s="82">
        <f t="shared" si="0"/>
        <v>311.98673910505272</v>
      </c>
      <c r="Q34" s="83">
        <f t="shared" si="1"/>
        <v>0.10629672389295663</v>
      </c>
      <c r="R34" s="82">
        <f t="shared" si="2"/>
        <v>997326.11002510425</v>
      </c>
      <c r="S34" s="83">
        <f t="shared" si="3"/>
        <v>0.10629672389295663</v>
      </c>
    </row>
    <row r="35" spans="1:19" x14ac:dyDescent="0.35">
      <c r="A35" s="12" t="s">
        <v>103</v>
      </c>
      <c r="B35" s="93"/>
      <c r="C35" s="33" t="s">
        <v>53</v>
      </c>
      <c r="D35" s="34" t="s">
        <v>104</v>
      </c>
      <c r="E35" s="15" t="s">
        <v>24</v>
      </c>
      <c r="F35" s="16">
        <v>838.54</v>
      </c>
      <c r="G35" s="17">
        <v>924.88821928470293</v>
      </c>
      <c r="H35" s="18">
        <v>1723.2813486461839</v>
      </c>
      <c r="I35" s="78">
        <v>156</v>
      </c>
      <c r="J35" s="78">
        <v>32371</v>
      </c>
      <c r="K35" s="79">
        <v>27205274.530000001</v>
      </c>
      <c r="L35" s="78"/>
      <c r="M35" s="78"/>
      <c r="N35" s="79"/>
      <c r="O35" s="81">
        <v>0</v>
      </c>
      <c r="P35" s="82">
        <f t="shared" si="0"/>
        <v>924.88821928470293</v>
      </c>
      <c r="Q35" s="83">
        <f t="shared" si="1"/>
        <v>0.10297447859935471</v>
      </c>
      <c r="R35" s="82">
        <f t="shared" si="2"/>
        <v>2795178.2064651195</v>
      </c>
      <c r="S35" s="83">
        <f t="shared" si="3"/>
        <v>0.10297447859935471</v>
      </c>
    </row>
    <row r="36" spans="1:19" x14ac:dyDescent="0.35">
      <c r="A36" s="12" t="s">
        <v>105</v>
      </c>
      <c r="B36" s="93"/>
      <c r="C36" s="35" t="s">
        <v>56</v>
      </c>
      <c r="D36" s="26" t="s">
        <v>106</v>
      </c>
      <c r="E36" s="21" t="s">
        <v>24</v>
      </c>
      <c r="F36" s="22">
        <v>621.79999999999995</v>
      </c>
      <c r="G36" s="23">
        <v>685.67852253510387</v>
      </c>
      <c r="H36" s="24">
        <v>1259.6780697255285</v>
      </c>
      <c r="I36" s="78">
        <v>888</v>
      </c>
      <c r="J36" s="78">
        <v>163808</v>
      </c>
      <c r="K36" s="79">
        <v>101966483</v>
      </c>
      <c r="L36" s="78"/>
      <c r="M36" s="78"/>
      <c r="N36" s="79"/>
      <c r="O36" s="81">
        <v>0</v>
      </c>
      <c r="P36" s="82">
        <f t="shared" si="0"/>
        <v>685.67852253510387</v>
      </c>
      <c r="Q36" s="83">
        <f t="shared" si="1"/>
        <v>0.10273162196060448</v>
      </c>
      <c r="R36" s="82">
        <f t="shared" si="2"/>
        <v>10463813.019430302</v>
      </c>
      <c r="S36" s="83">
        <f t="shared" si="3"/>
        <v>0.10273162196060448</v>
      </c>
    </row>
    <row r="37" spans="1:19" x14ac:dyDescent="0.35">
      <c r="A37" s="12" t="s">
        <v>107</v>
      </c>
      <c r="B37" s="93"/>
      <c r="C37" s="25" t="s">
        <v>59</v>
      </c>
      <c r="D37" s="26" t="s">
        <v>108</v>
      </c>
      <c r="E37" s="21" t="s">
        <v>24</v>
      </c>
      <c r="F37" s="22">
        <v>466.3</v>
      </c>
      <c r="G37" s="23">
        <v>514.19876772494149</v>
      </c>
      <c r="H37" s="24">
        <v>954.53876271120816</v>
      </c>
      <c r="I37" s="78">
        <v>1884</v>
      </c>
      <c r="J37" s="78">
        <v>371299</v>
      </c>
      <c r="K37" s="79">
        <v>173242353.90000001</v>
      </c>
      <c r="L37" s="78"/>
      <c r="M37" s="78"/>
      <c r="N37" s="79"/>
      <c r="O37" s="81">
        <v>0</v>
      </c>
      <c r="P37" s="82">
        <f t="shared" si="0"/>
        <v>514.19876772494149</v>
      </c>
      <c r="Q37" s="83">
        <f t="shared" si="1"/>
        <v>0.10272092585233006</v>
      </c>
      <c r="R37" s="82">
        <f t="shared" si="2"/>
        <v>17784764.557503045</v>
      </c>
      <c r="S37" s="83">
        <f t="shared" si="3"/>
        <v>0.10272092585233006</v>
      </c>
    </row>
    <row r="38" spans="1:19" x14ac:dyDescent="0.35">
      <c r="A38" s="12" t="s">
        <v>109</v>
      </c>
      <c r="B38" s="93"/>
      <c r="C38" s="25" t="s">
        <v>62</v>
      </c>
      <c r="D38" s="26" t="s">
        <v>110</v>
      </c>
      <c r="E38" s="21" t="s">
        <v>24</v>
      </c>
      <c r="F38" s="22">
        <v>364.15</v>
      </c>
      <c r="G38" s="23">
        <v>401.46570230586656</v>
      </c>
      <c r="H38" s="24">
        <v>743.90404673269165</v>
      </c>
      <c r="I38" s="78">
        <v>950</v>
      </c>
      <c r="J38" s="78">
        <v>183211</v>
      </c>
      <c r="K38" s="79">
        <v>66709709.259999998</v>
      </c>
      <c r="L38" s="78"/>
      <c r="M38" s="78"/>
      <c r="N38" s="79"/>
      <c r="O38" s="81">
        <v>0</v>
      </c>
      <c r="P38" s="82">
        <f t="shared" si="0"/>
        <v>401.46570230586656</v>
      </c>
      <c r="Q38" s="83">
        <f t="shared" si="1"/>
        <v>0.10247343761050831</v>
      </c>
      <c r="R38" s="82">
        <f t="shared" si="2"/>
        <v>6836647.1351601221</v>
      </c>
      <c r="S38" s="83">
        <f t="shared" si="3"/>
        <v>0.10247343761050831</v>
      </c>
    </row>
    <row r="39" spans="1:19" ht="18.5" thickBot="1" x14ac:dyDescent="0.4">
      <c r="A39" s="12" t="s">
        <v>111</v>
      </c>
      <c r="B39" s="93"/>
      <c r="C39" s="27" t="s">
        <v>65</v>
      </c>
      <c r="D39" s="28" t="s">
        <v>112</v>
      </c>
      <c r="E39" s="29" t="s">
        <v>24</v>
      </c>
      <c r="F39" s="30">
        <v>326.81</v>
      </c>
      <c r="G39" s="31">
        <v>360.23500457151852</v>
      </c>
      <c r="H39" s="32">
        <v>657.28461311565502</v>
      </c>
      <c r="I39" s="78">
        <v>226</v>
      </c>
      <c r="J39" s="78">
        <v>42589</v>
      </c>
      <c r="K39" s="79">
        <v>13913483.779999999</v>
      </c>
      <c r="L39" s="78"/>
      <c r="M39" s="78"/>
      <c r="N39" s="79"/>
      <c r="O39" s="81">
        <v>0</v>
      </c>
      <c r="P39" s="82">
        <f t="shared" si="0"/>
        <v>360.23500457151852</v>
      </c>
      <c r="Q39" s="83">
        <f t="shared" si="1"/>
        <v>0.10227656611339464</v>
      </c>
      <c r="R39" s="82">
        <f t="shared" si="2"/>
        <v>1423537.5196964019</v>
      </c>
      <c r="S39" s="83">
        <f t="shared" si="3"/>
        <v>0.10227656611339464</v>
      </c>
    </row>
    <row r="40" spans="1:19" x14ac:dyDescent="0.35">
      <c r="A40" s="12" t="s">
        <v>113</v>
      </c>
      <c r="B40" s="93"/>
      <c r="C40" s="33" t="s">
        <v>68</v>
      </c>
      <c r="D40" s="34" t="s">
        <v>114</v>
      </c>
      <c r="E40" s="15" t="s">
        <v>24</v>
      </c>
      <c r="F40" s="16">
        <v>1021.19</v>
      </c>
      <c r="G40" s="17">
        <v>1118.7386899503858</v>
      </c>
      <c r="H40" s="18">
        <v>2137.910353103488</v>
      </c>
      <c r="I40" s="78">
        <v>961</v>
      </c>
      <c r="J40" s="78">
        <v>227265</v>
      </c>
      <c r="K40" s="79">
        <v>232148226</v>
      </c>
      <c r="L40" s="78"/>
      <c r="M40" s="78"/>
      <c r="N40" s="79"/>
      <c r="O40" s="81">
        <v>0</v>
      </c>
      <c r="P40" s="82">
        <f t="shared" si="0"/>
        <v>1118.7386899503858</v>
      </c>
      <c r="Q40" s="83">
        <f t="shared" si="1"/>
        <v>9.5524525260123783E-2</v>
      </c>
      <c r="R40" s="82">
        <f t="shared" si="2"/>
        <v>22169403.021574423</v>
      </c>
      <c r="S40" s="83">
        <f t="shared" si="3"/>
        <v>9.5524525260123783E-2</v>
      </c>
    </row>
    <row r="41" spans="1:19" x14ac:dyDescent="0.35">
      <c r="A41" s="12" t="s">
        <v>115</v>
      </c>
      <c r="B41" s="93"/>
      <c r="C41" s="25" t="s">
        <v>71</v>
      </c>
      <c r="D41" s="26" t="s">
        <v>116</v>
      </c>
      <c r="E41" s="21" t="s">
        <v>24</v>
      </c>
      <c r="F41" s="22">
        <v>748.7</v>
      </c>
      <c r="G41" s="23">
        <v>820.15489336258725</v>
      </c>
      <c r="H41" s="24">
        <v>1558.9796602871136</v>
      </c>
      <c r="I41" s="78">
        <v>1410</v>
      </c>
      <c r="J41" s="78">
        <v>299316</v>
      </c>
      <c r="K41" s="79">
        <v>224531707.5</v>
      </c>
      <c r="L41" s="78"/>
      <c r="M41" s="78"/>
      <c r="N41" s="79"/>
      <c r="O41" s="81">
        <v>0</v>
      </c>
      <c r="P41" s="82">
        <f t="shared" si="0"/>
        <v>820.15489336258725</v>
      </c>
      <c r="Q41" s="83">
        <f t="shared" si="1"/>
        <v>9.5438618088135696E-2</v>
      </c>
      <c r="R41" s="82">
        <f t="shared" si="2"/>
        <v>21387592.861716151</v>
      </c>
      <c r="S41" s="83">
        <f t="shared" si="3"/>
        <v>9.5438618088135696E-2</v>
      </c>
    </row>
    <row r="42" spans="1:19" x14ac:dyDescent="0.35">
      <c r="A42" s="12" t="s">
        <v>117</v>
      </c>
      <c r="B42" s="93"/>
      <c r="C42" s="25" t="s">
        <v>74</v>
      </c>
      <c r="D42" s="26" t="s">
        <v>118</v>
      </c>
      <c r="E42" s="21" t="s">
        <v>24</v>
      </c>
      <c r="F42" s="22">
        <v>570.29999999999995</v>
      </c>
      <c r="G42" s="23">
        <v>624.74362266985167</v>
      </c>
      <c r="H42" s="24">
        <v>1178.7763997843142</v>
      </c>
      <c r="I42" s="78">
        <v>1946</v>
      </c>
      <c r="J42" s="78">
        <v>393208</v>
      </c>
      <c r="K42" s="79">
        <v>224394297.80000001</v>
      </c>
      <c r="L42" s="78"/>
      <c r="M42" s="78"/>
      <c r="N42" s="79"/>
      <c r="O42" s="81">
        <v>0</v>
      </c>
      <c r="P42" s="82">
        <f t="shared" si="0"/>
        <v>624.74362266985167</v>
      </c>
      <c r="Q42" s="83">
        <f t="shared" si="1"/>
        <v>9.5464882815801788E-2</v>
      </c>
      <c r="R42" s="82">
        <f t="shared" si="2"/>
        <v>21407667.982767057</v>
      </c>
      <c r="S42" s="83">
        <f t="shared" si="3"/>
        <v>9.5464882815801788E-2</v>
      </c>
    </row>
    <row r="43" spans="1:19" x14ac:dyDescent="0.35">
      <c r="A43" s="12" t="s">
        <v>119</v>
      </c>
      <c r="B43" s="93"/>
      <c r="C43" s="25" t="s">
        <v>77</v>
      </c>
      <c r="D43" s="26" t="s">
        <v>120</v>
      </c>
      <c r="E43" s="21" t="s">
        <v>24</v>
      </c>
      <c r="F43" s="22">
        <v>439.74</v>
      </c>
      <c r="G43" s="23">
        <v>481.66022014031643</v>
      </c>
      <c r="H43" s="24">
        <v>900.95376881740401</v>
      </c>
      <c r="I43" s="78">
        <v>820</v>
      </c>
      <c r="J43" s="78">
        <v>164010</v>
      </c>
      <c r="K43" s="79">
        <v>72115615.069999993</v>
      </c>
      <c r="L43" s="78"/>
      <c r="M43" s="78"/>
      <c r="N43" s="79"/>
      <c r="O43" s="81">
        <v>0</v>
      </c>
      <c r="P43" s="82">
        <f t="shared" si="0"/>
        <v>481.66022014031643</v>
      </c>
      <c r="Q43" s="83">
        <f t="shared" si="1"/>
        <v>9.5329558694493111E-2</v>
      </c>
      <c r="R43" s="82">
        <f t="shared" si="2"/>
        <v>6875335.3052132959</v>
      </c>
      <c r="S43" s="83">
        <f t="shared" si="3"/>
        <v>9.5329558694493111E-2</v>
      </c>
    </row>
    <row r="44" spans="1:19" ht="18.5" thickBot="1" x14ac:dyDescent="0.4">
      <c r="A44" s="12" t="s">
        <v>121</v>
      </c>
      <c r="B44" s="94"/>
      <c r="C44" s="27" t="s">
        <v>80</v>
      </c>
      <c r="D44" s="28" t="s">
        <v>122</v>
      </c>
      <c r="E44" s="29" t="s">
        <v>24</v>
      </c>
      <c r="F44" s="30">
        <v>391.7</v>
      </c>
      <c r="G44" s="31">
        <v>429.03817907287862</v>
      </c>
      <c r="H44" s="32">
        <v>807.81204528718854</v>
      </c>
      <c r="I44" s="78">
        <v>178</v>
      </c>
      <c r="J44" s="78">
        <v>36882</v>
      </c>
      <c r="K44" s="79">
        <v>14444730.41</v>
      </c>
      <c r="L44" s="78"/>
      <c r="M44" s="78"/>
      <c r="N44" s="79"/>
      <c r="O44" s="81">
        <v>0</v>
      </c>
      <c r="P44" s="82">
        <f t="shared" si="0"/>
        <v>429.03817907287862</v>
      </c>
      <c r="Q44" s="83">
        <f t="shared" si="1"/>
        <v>9.5323408406634336E-2</v>
      </c>
      <c r="R44" s="82">
        <f t="shared" si="2"/>
        <v>1377106.7205659098</v>
      </c>
      <c r="S44" s="83">
        <f t="shared" si="3"/>
        <v>9.5323408406634336E-2</v>
      </c>
    </row>
    <row r="45" spans="1:19" x14ac:dyDescent="0.35">
      <c r="A45" s="12" t="s">
        <v>123</v>
      </c>
      <c r="B45" s="92" t="s">
        <v>124</v>
      </c>
      <c r="C45" s="33" t="s">
        <v>125</v>
      </c>
      <c r="D45" s="34" t="s">
        <v>126</v>
      </c>
      <c r="E45" s="15" t="s">
        <v>24</v>
      </c>
      <c r="F45" s="16">
        <v>120.05</v>
      </c>
      <c r="G45" s="17">
        <v>132.49174772624335</v>
      </c>
      <c r="H45" s="18">
        <v>336.21807030116759</v>
      </c>
      <c r="I45" s="78">
        <v>200</v>
      </c>
      <c r="J45" s="78">
        <v>59340</v>
      </c>
      <c r="K45" s="79">
        <v>7123767</v>
      </c>
      <c r="L45" s="78"/>
      <c r="M45" s="78"/>
      <c r="N45" s="79"/>
      <c r="O45" s="81">
        <v>0</v>
      </c>
      <c r="P45" s="82">
        <f t="shared" si="0"/>
        <v>132.49174772624335</v>
      </c>
      <c r="Q45" s="83">
        <f t="shared" si="1"/>
        <v>0.10363804853180625</v>
      </c>
      <c r="R45" s="82">
        <f t="shared" si="2"/>
        <v>738293.31007528037</v>
      </c>
      <c r="S45" s="83">
        <f t="shared" si="3"/>
        <v>0.10363804853180625</v>
      </c>
    </row>
    <row r="46" spans="1:19" x14ac:dyDescent="0.35">
      <c r="A46" s="12" t="s">
        <v>127</v>
      </c>
      <c r="B46" s="93"/>
      <c r="C46" s="25" t="s">
        <v>128</v>
      </c>
      <c r="D46" s="26" t="s">
        <v>129</v>
      </c>
      <c r="E46" s="21" t="s">
        <v>24</v>
      </c>
      <c r="F46" s="22">
        <v>75.400000000000006</v>
      </c>
      <c r="G46" s="23">
        <v>83.203637318053254</v>
      </c>
      <c r="H46" s="24">
        <v>223.54774176742032</v>
      </c>
      <c r="I46" s="78">
        <v>87</v>
      </c>
      <c r="J46" s="78">
        <v>23213</v>
      </c>
      <c r="K46" s="79">
        <v>1750260.2</v>
      </c>
      <c r="L46" s="78"/>
      <c r="M46" s="78"/>
      <c r="N46" s="79"/>
      <c r="O46" s="81">
        <v>0</v>
      </c>
      <c r="P46" s="82">
        <f t="shared" si="0"/>
        <v>83.203637318053254</v>
      </c>
      <c r="Q46" s="83">
        <f t="shared" si="1"/>
        <v>0.10349651615455224</v>
      </c>
      <c r="R46" s="82">
        <f t="shared" si="2"/>
        <v>181145.83306397003</v>
      </c>
      <c r="S46" s="83">
        <f t="shared" si="3"/>
        <v>0.10349651615455224</v>
      </c>
    </row>
    <row r="47" spans="1:19" ht="18.5" thickBot="1" x14ac:dyDescent="0.4">
      <c r="A47" s="12" t="s">
        <v>130</v>
      </c>
      <c r="B47" s="94"/>
      <c r="C47" s="27" t="s">
        <v>131</v>
      </c>
      <c r="D47" s="28" t="s">
        <v>132</v>
      </c>
      <c r="E47" s="29" t="s">
        <v>24</v>
      </c>
      <c r="F47" s="30">
        <v>54.46</v>
      </c>
      <c r="G47" s="31">
        <v>60.096840463790905</v>
      </c>
      <c r="H47" s="32">
        <v>171.11669151671092</v>
      </c>
      <c r="I47" s="78">
        <v>34</v>
      </c>
      <c r="J47" s="78">
        <v>9391</v>
      </c>
      <c r="K47" s="79">
        <v>511433.86</v>
      </c>
      <c r="L47" s="78"/>
      <c r="M47" s="78"/>
      <c r="N47" s="79"/>
      <c r="O47" s="81">
        <v>0</v>
      </c>
      <c r="P47" s="82">
        <f t="shared" si="0"/>
        <v>60.096840463790905</v>
      </c>
      <c r="Q47" s="83">
        <f t="shared" si="1"/>
        <v>0.10350423179931889</v>
      </c>
      <c r="R47" s="82">
        <f t="shared" si="2"/>
        <v>52935.568795460378</v>
      </c>
      <c r="S47" s="83">
        <f t="shared" si="3"/>
        <v>0.10350423179931889</v>
      </c>
    </row>
    <row r="48" spans="1:19" x14ac:dyDescent="0.35">
      <c r="A48" s="12" t="s">
        <v>133</v>
      </c>
      <c r="B48" s="92" t="s">
        <v>134</v>
      </c>
      <c r="C48" s="33" t="s">
        <v>22</v>
      </c>
      <c r="D48" s="34" t="s">
        <v>135</v>
      </c>
      <c r="E48" s="15" t="s">
        <v>24</v>
      </c>
      <c r="F48" s="16">
        <v>144.22</v>
      </c>
      <c r="G48" s="17">
        <v>117.27714151489496</v>
      </c>
      <c r="H48" s="18">
        <v>189.37020563465023</v>
      </c>
      <c r="I48" s="78">
        <v>260</v>
      </c>
      <c r="J48" s="78">
        <v>69350</v>
      </c>
      <c r="K48" s="79">
        <v>10001638.039999999</v>
      </c>
      <c r="L48" s="78"/>
      <c r="M48" s="78"/>
      <c r="N48" s="79"/>
      <c r="O48" s="81">
        <v>0.75</v>
      </c>
      <c r="P48" s="82">
        <f t="shared" si="0"/>
        <v>171.34693960471142</v>
      </c>
      <c r="Q48" s="83">
        <f t="shared" si="1"/>
        <v>0.18809415895653459</v>
      </c>
      <c r="R48" s="82">
        <f t="shared" si="2"/>
        <v>1881253.2615867374</v>
      </c>
      <c r="S48" s="83">
        <f t="shared" si="3"/>
        <v>-0.18681776789006399</v>
      </c>
    </row>
    <row r="49" spans="1:19" ht="18.5" thickBot="1" x14ac:dyDescent="0.4">
      <c r="A49" s="12" t="s">
        <v>136</v>
      </c>
      <c r="B49" s="93"/>
      <c r="C49" s="27" t="s">
        <v>26</v>
      </c>
      <c r="D49" s="28" t="s">
        <v>137</v>
      </c>
      <c r="E49" s="29" t="s">
        <v>24</v>
      </c>
      <c r="F49" s="30">
        <v>102.45</v>
      </c>
      <c r="G49" s="31">
        <v>78.627924150739062</v>
      </c>
      <c r="H49" s="32">
        <v>134.84373449032125</v>
      </c>
      <c r="I49" s="78">
        <v>204</v>
      </c>
      <c r="J49" s="78">
        <v>56411</v>
      </c>
      <c r="K49" s="79">
        <v>5779306.9500000002</v>
      </c>
      <c r="L49" s="78"/>
      <c r="M49" s="78"/>
      <c r="N49" s="79"/>
      <c r="O49" s="81">
        <v>0.75</v>
      </c>
      <c r="P49" s="82">
        <f t="shared" si="0"/>
        <v>120.78978190542571</v>
      </c>
      <c r="Q49" s="83">
        <f t="shared" si="1"/>
        <v>0.179012024455107</v>
      </c>
      <c r="R49" s="82">
        <f t="shared" si="2"/>
        <v>1034565.4370669697</v>
      </c>
      <c r="S49" s="83">
        <f t="shared" si="3"/>
        <v>-0.23252392239395747</v>
      </c>
    </row>
    <row r="50" spans="1:19" x14ac:dyDescent="0.35">
      <c r="A50" s="12" t="s">
        <v>138</v>
      </c>
      <c r="B50" s="93"/>
      <c r="C50" s="33" t="s">
        <v>38</v>
      </c>
      <c r="D50" s="34" t="s">
        <v>139</v>
      </c>
      <c r="E50" s="15" t="s">
        <v>24</v>
      </c>
      <c r="F50" s="16">
        <v>171.82</v>
      </c>
      <c r="G50" s="17">
        <v>139.21524809554714</v>
      </c>
      <c r="H50" s="18">
        <v>225.98497424062742</v>
      </c>
      <c r="I50" s="78">
        <v>328</v>
      </c>
      <c r="J50" s="78">
        <v>92364</v>
      </c>
      <c r="K50" s="79">
        <v>15859321.58</v>
      </c>
      <c r="L50" s="78"/>
      <c r="M50" s="78"/>
      <c r="N50" s="79"/>
      <c r="O50" s="81">
        <v>0.75</v>
      </c>
      <c r="P50" s="82">
        <f t="shared" si="0"/>
        <v>204.29254270435734</v>
      </c>
      <c r="Q50" s="83">
        <f t="shared" si="1"/>
        <v>0.18899163487578474</v>
      </c>
      <c r="R50" s="82">
        <f t="shared" si="2"/>
        <v>2999293.9343452626</v>
      </c>
      <c r="S50" s="83">
        <f t="shared" si="3"/>
        <v>-0.18976109826826248</v>
      </c>
    </row>
    <row r="51" spans="1:19" ht="18.5" thickBot="1" x14ac:dyDescent="0.4">
      <c r="A51" s="12" t="s">
        <v>140</v>
      </c>
      <c r="B51" s="93"/>
      <c r="C51" s="27" t="s">
        <v>41</v>
      </c>
      <c r="D51" s="28" t="s">
        <v>141</v>
      </c>
      <c r="E51" s="29" t="s">
        <v>24</v>
      </c>
      <c r="F51" s="30">
        <v>122.88</v>
      </c>
      <c r="G51" s="31">
        <v>94.352706516527178</v>
      </c>
      <c r="H51" s="32">
        <v>161.66998090527321</v>
      </c>
      <c r="I51" s="78">
        <v>229</v>
      </c>
      <c r="J51" s="78">
        <v>67689</v>
      </c>
      <c r="K51" s="79">
        <v>8317072.3099999996</v>
      </c>
      <c r="L51" s="78"/>
      <c r="M51" s="78"/>
      <c r="N51" s="79"/>
      <c r="O51" s="81">
        <v>0.75</v>
      </c>
      <c r="P51" s="82">
        <f t="shared" si="0"/>
        <v>144.84066230808671</v>
      </c>
      <c r="Q51" s="83">
        <f t="shared" si="1"/>
        <v>0.17871632737700782</v>
      </c>
      <c r="R51" s="82">
        <f t="shared" si="2"/>
        <v>1486495.2709720815</v>
      </c>
      <c r="S51" s="83">
        <f t="shared" si="3"/>
        <v>-0.23215570868711599</v>
      </c>
    </row>
    <row r="52" spans="1:19" x14ac:dyDescent="0.35">
      <c r="A52" s="12" t="s">
        <v>142</v>
      </c>
      <c r="B52" s="93"/>
      <c r="C52" s="33" t="s">
        <v>53</v>
      </c>
      <c r="D52" s="34" t="s">
        <v>143</v>
      </c>
      <c r="E52" s="15" t="s">
        <v>24</v>
      </c>
      <c r="F52" s="16">
        <v>262.95</v>
      </c>
      <c r="G52" s="17">
        <v>182.84608071875269</v>
      </c>
      <c r="H52" s="18">
        <v>344.06515911870531</v>
      </c>
      <c r="I52" s="78">
        <v>170</v>
      </c>
      <c r="J52" s="78">
        <v>47493</v>
      </c>
      <c r="K52" s="79">
        <v>12469406.279999999</v>
      </c>
      <c r="L52" s="78"/>
      <c r="M52" s="78"/>
      <c r="N52" s="79"/>
      <c r="O52" s="81">
        <v>0.6</v>
      </c>
      <c r="P52" s="82">
        <f t="shared" si="0"/>
        <v>279.57752775872427</v>
      </c>
      <c r="Q52" s="83">
        <f t="shared" si="1"/>
        <v>6.3234560786173288E-2</v>
      </c>
      <c r="R52" s="82">
        <f t="shared" si="2"/>
        <v>789691.1758450924</v>
      </c>
      <c r="S52" s="83">
        <f t="shared" si="3"/>
        <v>-0.30463555535747211</v>
      </c>
    </row>
    <row r="53" spans="1:19" ht="18.5" thickBot="1" x14ac:dyDescent="0.4">
      <c r="A53" s="12" t="s">
        <v>144</v>
      </c>
      <c r="B53" s="93"/>
      <c r="C53" s="36" t="s">
        <v>56</v>
      </c>
      <c r="D53" s="37" t="s">
        <v>145</v>
      </c>
      <c r="E53" s="38" t="s">
        <v>24</v>
      </c>
      <c r="F53" s="39">
        <v>184.93</v>
      </c>
      <c r="G53" s="40">
        <v>131.10476452101287</v>
      </c>
      <c r="H53" s="41">
        <v>241.02422452919146</v>
      </c>
      <c r="I53" s="78">
        <v>109</v>
      </c>
      <c r="J53" s="78">
        <v>31092</v>
      </c>
      <c r="K53" s="79">
        <v>5749843.5599999996</v>
      </c>
      <c r="L53" s="78"/>
      <c r="M53" s="78"/>
      <c r="N53" s="79"/>
      <c r="O53" s="81">
        <v>0.6</v>
      </c>
      <c r="P53" s="82">
        <f t="shared" si="0"/>
        <v>197.05644052592004</v>
      </c>
      <c r="Q53" s="83">
        <f t="shared" si="1"/>
        <v>6.5573138624993366E-2</v>
      </c>
      <c r="R53" s="82">
        <f t="shared" si="2"/>
        <v>377035.28883190564</v>
      </c>
      <c r="S53" s="83">
        <f t="shared" si="3"/>
        <v>-0.2910573486129191</v>
      </c>
    </row>
    <row r="54" spans="1:19" x14ac:dyDescent="0.35">
      <c r="A54" s="12" t="s">
        <v>146</v>
      </c>
      <c r="B54" s="93"/>
      <c r="C54" s="33" t="s">
        <v>68</v>
      </c>
      <c r="D54" s="34" t="s">
        <v>147</v>
      </c>
      <c r="E54" s="15" t="s">
        <v>24</v>
      </c>
      <c r="F54" s="16">
        <v>321.74</v>
      </c>
      <c r="G54" s="17">
        <v>249.90432067001183</v>
      </c>
      <c r="H54" s="18">
        <v>426.07309882472344</v>
      </c>
      <c r="I54" s="78">
        <v>162</v>
      </c>
      <c r="J54" s="78">
        <v>42413</v>
      </c>
      <c r="K54" s="79">
        <v>13657880.029999999</v>
      </c>
      <c r="L54" s="78"/>
      <c r="M54" s="78"/>
      <c r="N54" s="79"/>
      <c r="O54" s="81">
        <v>0.6</v>
      </c>
      <c r="P54" s="82">
        <f t="shared" si="0"/>
        <v>355.60558756283876</v>
      </c>
      <c r="Q54" s="83">
        <f t="shared" si="1"/>
        <v>0.10525762280984252</v>
      </c>
      <c r="R54" s="82">
        <f t="shared" si="2"/>
        <v>1436341.1653026801</v>
      </c>
      <c r="S54" s="83">
        <f t="shared" si="3"/>
        <v>-0.22327245393792561</v>
      </c>
    </row>
    <row r="55" spans="1:19" ht="18.5" thickBot="1" x14ac:dyDescent="0.4">
      <c r="A55" s="12" t="s">
        <v>148</v>
      </c>
      <c r="B55" s="94"/>
      <c r="C55" s="27" t="s">
        <v>71</v>
      </c>
      <c r="D55" s="28" t="s">
        <v>149</v>
      </c>
      <c r="E55" s="29" t="s">
        <v>24</v>
      </c>
      <c r="F55" s="30">
        <v>220.57</v>
      </c>
      <c r="G55" s="31">
        <v>155.49158291456331</v>
      </c>
      <c r="H55" s="32">
        <v>291.60659895937818</v>
      </c>
      <c r="I55" s="78">
        <v>69</v>
      </c>
      <c r="J55" s="78">
        <v>18581</v>
      </c>
      <c r="K55" s="79">
        <v>4098411.17</v>
      </c>
      <c r="L55" s="78"/>
      <c r="M55" s="78"/>
      <c r="N55" s="79"/>
      <c r="O55" s="81">
        <v>0.6</v>
      </c>
      <c r="P55" s="82">
        <f t="shared" si="0"/>
        <v>237.16059254145222</v>
      </c>
      <c r="Q55" s="83">
        <f t="shared" si="1"/>
        <v>7.5216904118657224E-2</v>
      </c>
      <c r="R55" s="82">
        <f t="shared" si="2"/>
        <v>308269.80001272378</v>
      </c>
      <c r="S55" s="83">
        <f t="shared" si="3"/>
        <v>-0.29504654796861174</v>
      </c>
    </row>
    <row r="56" spans="1:19" ht="18.5" customHeight="1" x14ac:dyDescent="0.35">
      <c r="A56" s="12" t="s">
        <v>150</v>
      </c>
      <c r="B56" s="85" t="s">
        <v>151</v>
      </c>
      <c r="C56" s="33" t="s">
        <v>125</v>
      </c>
      <c r="D56" s="34" t="s">
        <v>152</v>
      </c>
      <c r="E56" s="15" t="s">
        <v>24</v>
      </c>
      <c r="F56" s="16">
        <v>142.22999999999999</v>
      </c>
      <c r="G56" s="17">
        <v>107.36687674844053</v>
      </c>
      <c r="H56" s="18">
        <v>174.47887001821141</v>
      </c>
      <c r="I56" s="78">
        <v>294</v>
      </c>
      <c r="J56" s="78">
        <v>78043</v>
      </c>
      <c r="K56" s="79">
        <v>11100055.74</v>
      </c>
      <c r="L56" s="78"/>
      <c r="M56" s="78"/>
      <c r="N56" s="79"/>
      <c r="O56" s="81">
        <v>0.6</v>
      </c>
      <c r="P56" s="82">
        <f t="shared" si="0"/>
        <v>147.63407271030306</v>
      </c>
      <c r="Q56" s="83">
        <f t="shared" si="1"/>
        <v>3.7995308375891712E-2</v>
      </c>
      <c r="R56" s="82">
        <f t="shared" si="2"/>
        <v>421750.04653018242</v>
      </c>
      <c r="S56" s="83">
        <f t="shared" si="3"/>
        <v>-0.24511793047570452</v>
      </c>
    </row>
    <row r="57" spans="1:19" ht="18.5" customHeight="1" thickBot="1" x14ac:dyDescent="0.4">
      <c r="A57" s="12" t="s">
        <v>153</v>
      </c>
      <c r="B57" s="87"/>
      <c r="C57" s="27" t="s">
        <v>128</v>
      </c>
      <c r="D57" s="28" t="s">
        <v>154</v>
      </c>
      <c r="E57" s="29" t="s">
        <v>24</v>
      </c>
      <c r="F57" s="30">
        <v>100.72</v>
      </c>
      <c r="G57" s="31">
        <v>73.145940973589532</v>
      </c>
      <c r="H57" s="32">
        <v>126.45152644743925</v>
      </c>
      <c r="I57" s="78">
        <v>78</v>
      </c>
      <c r="J57" s="78">
        <v>20129</v>
      </c>
      <c r="K57" s="79">
        <v>2027392.88</v>
      </c>
      <c r="L57" s="78"/>
      <c r="M57" s="78"/>
      <c r="N57" s="79"/>
      <c r="O57" s="81">
        <v>0.6</v>
      </c>
      <c r="P57" s="82">
        <f t="shared" si="0"/>
        <v>105.12929225789937</v>
      </c>
      <c r="Q57" s="83">
        <f t="shared" si="1"/>
        <v>4.3777722973583844E-2</v>
      </c>
      <c r="R57" s="82">
        <f t="shared" si="2"/>
        <v>88754.64385925635</v>
      </c>
      <c r="S57" s="83">
        <f t="shared" si="3"/>
        <v>-0.27376945022250265</v>
      </c>
    </row>
    <row r="58" spans="1:19" x14ac:dyDescent="0.35">
      <c r="A58" s="12" t="s">
        <v>155</v>
      </c>
      <c r="B58" s="85" t="s">
        <v>156</v>
      </c>
      <c r="C58" s="42" t="s">
        <v>157</v>
      </c>
      <c r="D58" s="43" t="s">
        <v>158</v>
      </c>
      <c r="E58" s="44" t="s">
        <v>24</v>
      </c>
      <c r="F58" s="45">
        <v>456.17</v>
      </c>
      <c r="G58" s="46">
        <v>474.69784659230299</v>
      </c>
      <c r="H58" s="47">
        <v>829.33292741777382</v>
      </c>
      <c r="I58" s="78">
        <v>43</v>
      </c>
      <c r="J58" s="78">
        <v>676</v>
      </c>
      <c r="K58" s="79">
        <v>308370.39</v>
      </c>
      <c r="L58" s="78"/>
      <c r="M58" s="78"/>
      <c r="N58" s="79"/>
      <c r="O58" s="81">
        <v>0</v>
      </c>
      <c r="P58" s="82">
        <f t="shared" si="0"/>
        <v>474.69784659230299</v>
      </c>
      <c r="Q58" s="83">
        <f t="shared" si="1"/>
        <v>4.0616100559666357E-2</v>
      </c>
      <c r="R58" s="82">
        <f t="shared" si="2"/>
        <v>12524.824296396813</v>
      </c>
      <c r="S58" s="83">
        <f t="shared" si="3"/>
        <v>4.0616100559666357E-2</v>
      </c>
    </row>
    <row r="59" spans="1:19" x14ac:dyDescent="0.35">
      <c r="A59" s="12" t="s">
        <v>159</v>
      </c>
      <c r="B59" s="86"/>
      <c r="C59" s="48" t="s">
        <v>160</v>
      </c>
      <c r="D59" s="26" t="s">
        <v>161</v>
      </c>
      <c r="E59" s="21" t="s">
        <v>24</v>
      </c>
      <c r="F59" s="22">
        <v>331.94</v>
      </c>
      <c r="G59" s="23">
        <v>348.80319906405191</v>
      </c>
      <c r="H59" s="24">
        <v>609.09298255496105</v>
      </c>
      <c r="I59" s="78">
        <v>33</v>
      </c>
      <c r="J59" s="78">
        <v>842</v>
      </c>
      <c r="K59" s="79">
        <v>279493.21000000002</v>
      </c>
      <c r="L59" s="78"/>
      <c r="M59" s="78"/>
      <c r="N59" s="79"/>
      <c r="O59" s="81">
        <v>0</v>
      </c>
      <c r="P59" s="82">
        <f t="shared" si="0"/>
        <v>348.80319906405191</v>
      </c>
      <c r="Q59" s="83">
        <f t="shared" si="1"/>
        <v>5.0801949340398611E-2</v>
      </c>
      <c r="R59" s="82">
        <f t="shared" si="2"/>
        <v>14198.81361193171</v>
      </c>
      <c r="S59" s="83">
        <f t="shared" si="3"/>
        <v>5.0801949340398611E-2</v>
      </c>
    </row>
    <row r="60" spans="1:19" ht="18.5" thickBot="1" x14ac:dyDescent="0.4">
      <c r="A60" s="12" t="s">
        <v>162</v>
      </c>
      <c r="B60" s="86"/>
      <c r="C60" s="49" t="s">
        <v>163</v>
      </c>
      <c r="D60" s="28" t="s">
        <v>164</v>
      </c>
      <c r="E60" s="29" t="s">
        <v>24</v>
      </c>
      <c r="F60" s="30">
        <v>263.76</v>
      </c>
      <c r="G60" s="31">
        <v>278.55651027212605</v>
      </c>
      <c r="H60" s="32">
        <v>475.16351310589585</v>
      </c>
      <c r="I60" s="78">
        <v>54</v>
      </c>
      <c r="J60" s="78">
        <v>559</v>
      </c>
      <c r="K60" s="79">
        <v>147441.84</v>
      </c>
      <c r="L60" s="78"/>
      <c r="M60" s="78"/>
      <c r="N60" s="79"/>
      <c r="O60" s="81">
        <v>0</v>
      </c>
      <c r="P60" s="82">
        <f t="shared" si="0"/>
        <v>278.55651027212605</v>
      </c>
      <c r="Q60" s="83">
        <f t="shared" si="1"/>
        <v>5.6098385927077832E-2</v>
      </c>
      <c r="R60" s="82">
        <f t="shared" si="2"/>
        <v>8271.2492421184652</v>
      </c>
      <c r="S60" s="83">
        <f t="shared" si="3"/>
        <v>5.6098385927077832E-2</v>
      </c>
    </row>
    <row r="61" spans="1:19" x14ac:dyDescent="0.35">
      <c r="A61" s="12" t="s">
        <v>165</v>
      </c>
      <c r="B61" s="86"/>
      <c r="C61" s="33" t="s">
        <v>166</v>
      </c>
      <c r="D61" s="34" t="s">
        <v>167</v>
      </c>
      <c r="E61" s="15" t="s">
        <v>24</v>
      </c>
      <c r="F61" s="16">
        <v>538.09</v>
      </c>
      <c r="G61" s="17">
        <v>581.16801864418903</v>
      </c>
      <c r="H61" s="18">
        <v>1029.2996720410988</v>
      </c>
      <c r="I61" s="78">
        <v>40</v>
      </c>
      <c r="J61" s="78">
        <v>458</v>
      </c>
      <c r="K61" s="79">
        <v>246447.92</v>
      </c>
      <c r="L61" s="78"/>
      <c r="M61" s="78"/>
      <c r="N61" s="79"/>
      <c r="O61" s="81">
        <v>0</v>
      </c>
      <c r="P61" s="82">
        <f t="shared" si="0"/>
        <v>581.16801864418903</v>
      </c>
      <c r="Q61" s="83">
        <f t="shared" si="1"/>
        <v>8.0057274144081925E-2</v>
      </c>
      <c r="R61" s="82">
        <f t="shared" si="2"/>
        <v>19729.732539038563</v>
      </c>
      <c r="S61" s="83">
        <f t="shared" si="3"/>
        <v>8.0057274144081925E-2</v>
      </c>
    </row>
    <row r="62" spans="1:19" x14ac:dyDescent="0.35">
      <c r="A62" s="12" t="s">
        <v>168</v>
      </c>
      <c r="B62" s="86"/>
      <c r="C62" s="25" t="s">
        <v>169</v>
      </c>
      <c r="D62" s="26" t="s">
        <v>170</v>
      </c>
      <c r="E62" s="21" t="s">
        <v>24</v>
      </c>
      <c r="F62" s="22">
        <v>365.87</v>
      </c>
      <c r="G62" s="23">
        <v>395.52183689989602</v>
      </c>
      <c r="H62" s="24">
        <v>698.70992724676921</v>
      </c>
      <c r="I62" s="78">
        <v>39</v>
      </c>
      <c r="J62" s="78">
        <v>531</v>
      </c>
      <c r="K62" s="79">
        <v>194276.88</v>
      </c>
      <c r="L62" s="78"/>
      <c r="M62" s="78"/>
      <c r="N62" s="79"/>
      <c r="O62" s="81">
        <v>0</v>
      </c>
      <c r="P62" s="82">
        <f t="shared" si="0"/>
        <v>395.52183689989602</v>
      </c>
      <c r="Q62" s="83">
        <f t="shared" si="1"/>
        <v>8.1044734194921642E-2</v>
      </c>
      <c r="R62" s="82">
        <f t="shared" si="2"/>
        <v>15745.125393844783</v>
      </c>
      <c r="S62" s="83">
        <f t="shared" si="3"/>
        <v>8.1044734194921642E-2</v>
      </c>
    </row>
    <row r="63" spans="1:19" ht="18.5" thickBot="1" x14ac:dyDescent="0.4">
      <c r="A63" s="12" t="s">
        <v>171</v>
      </c>
      <c r="B63" s="86"/>
      <c r="C63" s="27" t="s">
        <v>172</v>
      </c>
      <c r="D63" s="28" t="s">
        <v>173</v>
      </c>
      <c r="E63" s="29" t="s">
        <v>24</v>
      </c>
      <c r="F63" s="30">
        <v>292.42</v>
      </c>
      <c r="G63" s="31">
        <v>314.71074636280667</v>
      </c>
      <c r="H63" s="32">
        <v>551.65214195051783</v>
      </c>
      <c r="I63" s="78">
        <v>70</v>
      </c>
      <c r="J63" s="78">
        <v>1016</v>
      </c>
      <c r="K63" s="79">
        <v>297098.71999999997</v>
      </c>
      <c r="L63" s="78"/>
      <c r="M63" s="78"/>
      <c r="N63" s="79"/>
      <c r="O63" s="81">
        <v>0</v>
      </c>
      <c r="P63" s="82">
        <f t="shared" si="0"/>
        <v>314.71074636280667</v>
      </c>
      <c r="Q63" s="83">
        <f t="shared" si="1"/>
        <v>7.6228528701205889E-2</v>
      </c>
      <c r="R63" s="82">
        <f t="shared" si="2"/>
        <v>22647.398304611565</v>
      </c>
      <c r="S63" s="83">
        <f t="shared" si="3"/>
        <v>7.6228528701205889E-2</v>
      </c>
    </row>
    <row r="64" spans="1:19" x14ac:dyDescent="0.35">
      <c r="A64" s="12" t="s">
        <v>174</v>
      </c>
      <c r="B64" s="86"/>
      <c r="C64" s="33" t="s">
        <v>53</v>
      </c>
      <c r="D64" s="34" t="s">
        <v>175</v>
      </c>
      <c r="E64" s="15" t="s">
        <v>24</v>
      </c>
      <c r="F64" s="16">
        <v>787.76</v>
      </c>
      <c r="G64" s="17">
        <v>855.36186243586167</v>
      </c>
      <c r="H64" s="18">
        <v>1568.8239290155709</v>
      </c>
      <c r="I64" s="78">
        <v>7</v>
      </c>
      <c r="J64" s="78">
        <v>118</v>
      </c>
      <c r="K64" s="79">
        <v>92955.68</v>
      </c>
      <c r="L64" s="78"/>
      <c r="M64" s="78"/>
      <c r="N64" s="79"/>
      <c r="O64" s="81">
        <v>0</v>
      </c>
      <c r="P64" s="82">
        <f t="shared" si="0"/>
        <v>855.36186243586167</v>
      </c>
      <c r="Q64" s="83">
        <f t="shared" si="1"/>
        <v>8.5815302167997487E-2</v>
      </c>
      <c r="R64" s="82">
        <f t="shared" si="2"/>
        <v>7977.0197674316778</v>
      </c>
      <c r="S64" s="83">
        <f t="shared" si="3"/>
        <v>8.5815302167997487E-2</v>
      </c>
    </row>
    <row r="65" spans="1:19" x14ac:dyDescent="0.35">
      <c r="A65" s="12" t="s">
        <v>176</v>
      </c>
      <c r="B65" s="86"/>
      <c r="C65" s="25" t="s">
        <v>177</v>
      </c>
      <c r="D65" s="26" t="s">
        <v>178</v>
      </c>
      <c r="E65" s="21" t="s">
        <v>24</v>
      </c>
      <c r="F65" s="22">
        <v>644.77</v>
      </c>
      <c r="G65" s="23">
        <v>696.8642588893066</v>
      </c>
      <c r="H65" s="24">
        <v>1260.3920010909619</v>
      </c>
      <c r="I65" s="78">
        <v>14</v>
      </c>
      <c r="J65" s="78">
        <v>170</v>
      </c>
      <c r="K65" s="79">
        <v>109610.9</v>
      </c>
      <c r="L65" s="78"/>
      <c r="M65" s="78"/>
      <c r="N65" s="79"/>
      <c r="O65" s="81">
        <v>0</v>
      </c>
      <c r="P65" s="82">
        <f t="shared" si="0"/>
        <v>696.8642588893066</v>
      </c>
      <c r="Q65" s="83">
        <f t="shared" si="1"/>
        <v>8.0795103508703336E-2</v>
      </c>
      <c r="R65" s="82">
        <f t="shared" si="2"/>
        <v>8856.024011182124</v>
      </c>
      <c r="S65" s="83">
        <f t="shared" si="3"/>
        <v>8.0795103508703336E-2</v>
      </c>
    </row>
    <row r="66" spans="1:19" x14ac:dyDescent="0.35">
      <c r="A66" s="12" t="s">
        <v>179</v>
      </c>
      <c r="B66" s="86"/>
      <c r="C66" s="25" t="s">
        <v>180</v>
      </c>
      <c r="D66" s="26" t="s">
        <v>181</v>
      </c>
      <c r="E66" s="21" t="s">
        <v>24</v>
      </c>
      <c r="F66" s="22">
        <v>457.38</v>
      </c>
      <c r="G66" s="23">
        <v>495.20974953054497</v>
      </c>
      <c r="H66" s="24">
        <v>890.93426662281502</v>
      </c>
      <c r="I66" s="78">
        <v>25</v>
      </c>
      <c r="J66" s="78">
        <v>436</v>
      </c>
      <c r="K66" s="79">
        <v>199417</v>
      </c>
      <c r="L66" s="78"/>
      <c r="M66" s="78"/>
      <c r="N66" s="79"/>
      <c r="O66" s="81">
        <v>0</v>
      </c>
      <c r="P66" s="82">
        <f t="shared" si="0"/>
        <v>495.20974953054497</v>
      </c>
      <c r="Q66" s="83">
        <f t="shared" si="1"/>
        <v>8.270967145599939E-2</v>
      </c>
      <c r="R66" s="82">
        <f t="shared" si="2"/>
        <v>16493.770795317607</v>
      </c>
      <c r="S66" s="83">
        <f t="shared" si="3"/>
        <v>8.270967145599939E-2</v>
      </c>
    </row>
    <row r="67" spans="1:19" ht="18.5" thickBot="1" x14ac:dyDescent="0.4">
      <c r="A67" s="12" t="s">
        <v>182</v>
      </c>
      <c r="B67" s="86"/>
      <c r="C67" s="27" t="s">
        <v>183</v>
      </c>
      <c r="D67" s="28" t="s">
        <v>184</v>
      </c>
      <c r="E67" s="29" t="s">
        <v>24</v>
      </c>
      <c r="F67" s="30">
        <v>360.12</v>
      </c>
      <c r="G67" s="31">
        <v>388.40025002291941</v>
      </c>
      <c r="H67" s="32">
        <v>701.00824018915398</v>
      </c>
      <c r="I67" s="78">
        <v>37</v>
      </c>
      <c r="J67" s="78">
        <v>561</v>
      </c>
      <c r="K67" s="79">
        <v>202027.32</v>
      </c>
      <c r="L67" s="78"/>
      <c r="M67" s="78"/>
      <c r="N67" s="79"/>
      <c r="O67" s="81">
        <v>0</v>
      </c>
      <c r="P67" s="82">
        <f t="shared" si="0"/>
        <v>388.40025002291941</v>
      </c>
      <c r="Q67" s="83">
        <f t="shared" si="1"/>
        <v>7.8530073372540921E-2</v>
      </c>
      <c r="R67" s="82">
        <f t="shared" si="2"/>
        <v>15865.220262857785</v>
      </c>
      <c r="S67" s="83">
        <f t="shared" si="3"/>
        <v>7.8530073372540921E-2</v>
      </c>
    </row>
    <row r="68" spans="1:19" x14ac:dyDescent="0.35">
      <c r="A68" s="12" t="s">
        <v>185</v>
      </c>
      <c r="B68" s="86"/>
      <c r="C68" s="33" t="s">
        <v>68</v>
      </c>
      <c r="D68" s="34" t="s">
        <v>186</v>
      </c>
      <c r="E68" s="15" t="s">
        <v>24</v>
      </c>
      <c r="F68" s="16">
        <v>861.7</v>
      </c>
      <c r="G68" s="17">
        <v>931.36644960240051</v>
      </c>
      <c r="H68" s="18">
        <v>1739.7863913338285</v>
      </c>
      <c r="I68" s="78">
        <v>2</v>
      </c>
      <c r="J68" s="78">
        <v>25</v>
      </c>
      <c r="K68" s="79">
        <v>21542.5</v>
      </c>
      <c r="L68" s="78"/>
      <c r="M68" s="78"/>
      <c r="N68" s="79"/>
      <c r="O68" s="81">
        <v>0</v>
      </c>
      <c r="P68" s="82">
        <f t="shared" si="0"/>
        <v>931.36644960240051</v>
      </c>
      <c r="Q68" s="83">
        <f t="shared" si="1"/>
        <v>8.08476843476853E-2</v>
      </c>
      <c r="R68" s="82">
        <f t="shared" si="2"/>
        <v>1741.6612400600116</v>
      </c>
      <c r="S68" s="83">
        <f t="shared" si="3"/>
        <v>8.08476843476853E-2</v>
      </c>
    </row>
    <row r="69" spans="1:19" x14ac:dyDescent="0.35">
      <c r="A69" s="12" t="s">
        <v>187</v>
      </c>
      <c r="B69" s="86"/>
      <c r="C69" s="25" t="s">
        <v>188</v>
      </c>
      <c r="D69" s="26" t="s">
        <v>189</v>
      </c>
      <c r="E69" s="21" t="s">
        <v>24</v>
      </c>
      <c r="F69" s="22">
        <v>702.24</v>
      </c>
      <c r="G69" s="23">
        <v>755.64848236178011</v>
      </c>
      <c r="H69" s="24">
        <v>1414.661730873207</v>
      </c>
      <c r="I69" s="78">
        <v>13</v>
      </c>
      <c r="J69" s="78">
        <v>253</v>
      </c>
      <c r="K69" s="79">
        <v>177666.72</v>
      </c>
      <c r="L69" s="78"/>
      <c r="M69" s="78"/>
      <c r="N69" s="79"/>
      <c r="O69" s="81">
        <v>0</v>
      </c>
      <c r="P69" s="82">
        <f t="shared" si="0"/>
        <v>755.64848236178011</v>
      </c>
      <c r="Q69" s="83">
        <f t="shared" si="1"/>
        <v>7.605445768082153E-2</v>
      </c>
      <c r="R69" s="82">
        <f t="shared" si="2"/>
        <v>13512.346037530366</v>
      </c>
      <c r="S69" s="83">
        <f t="shared" si="3"/>
        <v>7.605445768082153E-2</v>
      </c>
    </row>
    <row r="70" spans="1:19" x14ac:dyDescent="0.35">
      <c r="A70" s="12" t="s">
        <v>190</v>
      </c>
      <c r="B70" s="86"/>
      <c r="C70" s="25" t="s">
        <v>191</v>
      </c>
      <c r="D70" s="26" t="s">
        <v>192</v>
      </c>
      <c r="E70" s="21" t="s">
        <v>24</v>
      </c>
      <c r="F70" s="22">
        <v>499.39</v>
      </c>
      <c r="G70" s="23">
        <v>538.33594928436719</v>
      </c>
      <c r="H70" s="24">
        <v>995.95484978203797</v>
      </c>
      <c r="I70" s="78">
        <v>17</v>
      </c>
      <c r="J70" s="78">
        <v>504</v>
      </c>
      <c r="K70" s="79">
        <v>251691.99</v>
      </c>
      <c r="L70" s="78"/>
      <c r="M70" s="78"/>
      <c r="N70" s="79"/>
      <c r="O70" s="81">
        <v>0</v>
      </c>
      <c r="P70" s="82">
        <f t="shared" ref="P70:P97" si="4">(H70-G70)*O70+G70</f>
        <v>538.33594928436719</v>
      </c>
      <c r="Q70" s="83">
        <f t="shared" ref="Q70:Q97" si="5">P70/F70-1</f>
        <v>7.7987042760902625E-2</v>
      </c>
      <c r="R70" s="82">
        <f t="shared" ref="R70:R97" si="6">(P70-F70)*J70</f>
        <v>19628.758439321071</v>
      </c>
      <c r="S70" s="83">
        <f t="shared" ref="S70:S97" si="7">G70/F70-1</f>
        <v>7.7987042760902625E-2</v>
      </c>
    </row>
    <row r="71" spans="1:19" ht="18.5" thickBot="1" x14ac:dyDescent="0.4">
      <c r="A71" s="12" t="s">
        <v>193</v>
      </c>
      <c r="B71" s="87"/>
      <c r="C71" s="27" t="s">
        <v>194</v>
      </c>
      <c r="D71" s="28" t="s">
        <v>195</v>
      </c>
      <c r="E71" s="29" t="s">
        <v>24</v>
      </c>
      <c r="F71" s="30">
        <v>393.36</v>
      </c>
      <c r="G71" s="31">
        <v>422.611965101203</v>
      </c>
      <c r="H71" s="32">
        <v>766.48670116860444</v>
      </c>
      <c r="I71" s="78">
        <v>27</v>
      </c>
      <c r="J71" s="78">
        <v>297</v>
      </c>
      <c r="K71" s="79">
        <v>116827.92</v>
      </c>
      <c r="L71" s="78"/>
      <c r="M71" s="78"/>
      <c r="N71" s="79"/>
      <c r="O71" s="81">
        <v>0</v>
      </c>
      <c r="P71" s="82">
        <f t="shared" si="4"/>
        <v>422.611965101203</v>
      </c>
      <c r="Q71" s="83">
        <f t="shared" si="5"/>
        <v>7.4364361148065328E-2</v>
      </c>
      <c r="R71" s="82">
        <f t="shared" si="6"/>
        <v>8687.8336350572863</v>
      </c>
      <c r="S71" s="83">
        <f t="shared" si="7"/>
        <v>7.4364361148065328E-2</v>
      </c>
    </row>
    <row r="72" spans="1:19" x14ac:dyDescent="0.35">
      <c r="A72" s="12" t="s">
        <v>196</v>
      </c>
      <c r="B72" s="88" t="s">
        <v>197</v>
      </c>
      <c r="C72" s="33" t="s">
        <v>157</v>
      </c>
      <c r="D72" s="34" t="s">
        <v>198</v>
      </c>
      <c r="E72" s="15" t="s">
        <v>24</v>
      </c>
      <c r="F72" s="16">
        <v>520.58000000000004</v>
      </c>
      <c r="G72" s="17">
        <v>541.71401317003995</v>
      </c>
      <c r="H72" s="18">
        <v>946.41522305322428</v>
      </c>
      <c r="I72" s="78">
        <v>4</v>
      </c>
      <c r="J72" s="78">
        <v>177</v>
      </c>
      <c r="K72" s="79">
        <v>91291.98</v>
      </c>
      <c r="L72" s="78"/>
      <c r="M72" s="78"/>
      <c r="N72" s="79"/>
      <c r="O72" s="81">
        <v>0</v>
      </c>
      <c r="P72" s="82">
        <f t="shared" si="4"/>
        <v>541.71401317003995</v>
      </c>
      <c r="Q72" s="83">
        <f t="shared" si="5"/>
        <v>4.0597051692419894E-2</v>
      </c>
      <c r="R72" s="82">
        <f t="shared" si="6"/>
        <v>3740.7203310970635</v>
      </c>
      <c r="S72" s="83">
        <f t="shared" si="7"/>
        <v>4.0597051692419894E-2</v>
      </c>
    </row>
    <row r="73" spans="1:19" x14ac:dyDescent="0.35">
      <c r="A73" s="12" t="s">
        <v>199</v>
      </c>
      <c r="B73" s="88"/>
      <c r="C73" s="25" t="s">
        <v>160</v>
      </c>
      <c r="D73" s="26" t="s">
        <v>200</v>
      </c>
      <c r="E73" s="21" t="s">
        <v>24</v>
      </c>
      <c r="F73" s="22">
        <v>378.8</v>
      </c>
      <c r="G73" s="23">
        <v>398.04600363780048</v>
      </c>
      <c r="H73" s="24">
        <v>695.08258009213193</v>
      </c>
      <c r="I73" s="78">
        <v>15</v>
      </c>
      <c r="J73" s="78">
        <v>624</v>
      </c>
      <c r="K73" s="79">
        <v>236391.04000000001</v>
      </c>
      <c r="L73" s="78"/>
      <c r="M73" s="78"/>
      <c r="N73" s="79"/>
      <c r="O73" s="81">
        <v>0</v>
      </c>
      <c r="P73" s="82">
        <f t="shared" si="4"/>
        <v>398.04600363780048</v>
      </c>
      <c r="Q73" s="83">
        <f t="shared" si="5"/>
        <v>5.0807823753433068E-2</v>
      </c>
      <c r="R73" s="82">
        <f t="shared" si="6"/>
        <v>12009.506269987494</v>
      </c>
      <c r="S73" s="83">
        <f t="shared" si="7"/>
        <v>5.0807823753433068E-2</v>
      </c>
    </row>
    <row r="74" spans="1:19" ht="18.5" thickBot="1" x14ac:dyDescent="0.4">
      <c r="A74" s="12" t="s">
        <v>201</v>
      </c>
      <c r="B74" s="88"/>
      <c r="C74" s="27" t="s">
        <v>202</v>
      </c>
      <c r="D74" s="28" t="s">
        <v>203</v>
      </c>
      <c r="E74" s="29" t="s">
        <v>24</v>
      </c>
      <c r="F74" s="30">
        <v>300.98</v>
      </c>
      <c r="G74" s="31">
        <v>317.88213525172034</v>
      </c>
      <c r="H74" s="32">
        <v>542.24542083849292</v>
      </c>
      <c r="I74" s="78">
        <v>8</v>
      </c>
      <c r="J74" s="78">
        <v>42</v>
      </c>
      <c r="K74" s="79">
        <v>12641.16</v>
      </c>
      <c r="L74" s="78"/>
      <c r="M74" s="78"/>
      <c r="N74" s="79"/>
      <c r="O74" s="81">
        <v>0</v>
      </c>
      <c r="P74" s="82">
        <f t="shared" si="4"/>
        <v>317.88213525172034</v>
      </c>
      <c r="Q74" s="83">
        <f t="shared" si="5"/>
        <v>5.6157004623962781E-2</v>
      </c>
      <c r="R74" s="82">
        <f t="shared" si="6"/>
        <v>709.88968057225361</v>
      </c>
      <c r="S74" s="83">
        <f t="shared" si="7"/>
        <v>5.6157004623962781E-2</v>
      </c>
    </row>
    <row r="75" spans="1:19" x14ac:dyDescent="0.35">
      <c r="A75" s="12" t="s">
        <v>204</v>
      </c>
      <c r="B75" s="88"/>
      <c r="C75" s="33" t="s">
        <v>166</v>
      </c>
      <c r="D75" s="34" t="s">
        <v>205</v>
      </c>
      <c r="E75" s="15" t="s">
        <v>24</v>
      </c>
      <c r="F75" s="16">
        <v>614.05999999999995</v>
      </c>
      <c r="G75" s="17">
        <v>663.21526833513337</v>
      </c>
      <c r="H75" s="18">
        <v>1174.6125669174892</v>
      </c>
      <c r="I75" s="78">
        <v>2</v>
      </c>
      <c r="J75" s="78">
        <v>21</v>
      </c>
      <c r="K75" s="79">
        <v>12698.72</v>
      </c>
      <c r="L75" s="78"/>
      <c r="M75" s="78"/>
      <c r="N75" s="79"/>
      <c r="O75" s="81">
        <v>0</v>
      </c>
      <c r="P75" s="82">
        <f t="shared" si="4"/>
        <v>663.21526833513337</v>
      </c>
      <c r="Q75" s="83">
        <f t="shared" si="5"/>
        <v>8.0049617847007593E-2</v>
      </c>
      <c r="R75" s="82">
        <f t="shared" si="6"/>
        <v>1032.2606350378019</v>
      </c>
      <c r="S75" s="83">
        <f t="shared" si="7"/>
        <v>8.0049617847007593E-2</v>
      </c>
    </row>
    <row r="76" spans="1:19" x14ac:dyDescent="0.35">
      <c r="A76" s="12" t="s">
        <v>206</v>
      </c>
      <c r="B76" s="88"/>
      <c r="C76" s="25" t="s">
        <v>169</v>
      </c>
      <c r="D76" s="26" t="s">
        <v>207</v>
      </c>
      <c r="E76" s="21" t="s">
        <v>24</v>
      </c>
      <c r="F76" s="22">
        <v>417.52</v>
      </c>
      <c r="G76" s="23">
        <v>451.36021387399899</v>
      </c>
      <c r="H76" s="24">
        <v>797.35132874043063</v>
      </c>
      <c r="I76" s="78">
        <v>14</v>
      </c>
      <c r="J76" s="78">
        <v>134</v>
      </c>
      <c r="K76" s="79">
        <v>55947.68</v>
      </c>
      <c r="L76" s="78"/>
      <c r="M76" s="78"/>
      <c r="N76" s="79"/>
      <c r="O76" s="81">
        <v>0</v>
      </c>
      <c r="P76" s="82">
        <f t="shared" si="4"/>
        <v>451.36021387399899</v>
      </c>
      <c r="Q76" s="83">
        <f t="shared" si="5"/>
        <v>8.1050521828891942E-2</v>
      </c>
      <c r="R76" s="82">
        <f t="shared" si="6"/>
        <v>4534.5886591158669</v>
      </c>
      <c r="S76" s="83">
        <f t="shared" si="7"/>
        <v>8.1050521828891942E-2</v>
      </c>
    </row>
    <row r="77" spans="1:19" ht="18.5" thickBot="1" x14ac:dyDescent="0.4">
      <c r="A77" s="12" t="s">
        <v>208</v>
      </c>
      <c r="B77" s="88"/>
      <c r="C77" s="27" t="s">
        <v>172</v>
      </c>
      <c r="D77" s="28" t="s">
        <v>209</v>
      </c>
      <c r="E77" s="29" t="s">
        <v>24</v>
      </c>
      <c r="F77" s="30">
        <v>333.7</v>
      </c>
      <c r="G77" s="31">
        <v>359.14049879049702</v>
      </c>
      <c r="H77" s="32">
        <v>629.53244434353212</v>
      </c>
      <c r="I77" s="78">
        <v>7</v>
      </c>
      <c r="J77" s="78">
        <v>23</v>
      </c>
      <c r="K77" s="79">
        <v>7674.8</v>
      </c>
      <c r="L77" s="78"/>
      <c r="M77" s="78"/>
      <c r="N77" s="79"/>
      <c r="O77" s="81">
        <v>0</v>
      </c>
      <c r="P77" s="82">
        <f t="shared" si="4"/>
        <v>359.14049879049702</v>
      </c>
      <c r="Q77" s="83">
        <f t="shared" si="5"/>
        <v>7.6237634973020718E-2</v>
      </c>
      <c r="R77" s="82">
        <f t="shared" si="6"/>
        <v>585.13147218143172</v>
      </c>
      <c r="S77" s="83">
        <f t="shared" si="7"/>
        <v>7.6237634973020718E-2</v>
      </c>
    </row>
    <row r="78" spans="1:19" x14ac:dyDescent="0.35">
      <c r="A78" s="12" t="s">
        <v>210</v>
      </c>
      <c r="B78" s="88"/>
      <c r="C78" s="33" t="s">
        <v>177</v>
      </c>
      <c r="D78" s="34" t="s">
        <v>211</v>
      </c>
      <c r="E78" s="15" t="s">
        <v>24</v>
      </c>
      <c r="F78" s="16">
        <v>735.8</v>
      </c>
      <c r="G78" s="17">
        <v>795.24509543838519</v>
      </c>
      <c r="H78" s="18">
        <v>1438.3296953626273</v>
      </c>
      <c r="I78" s="78">
        <v>1</v>
      </c>
      <c r="J78" s="78">
        <v>4</v>
      </c>
      <c r="K78" s="79">
        <v>2943.2</v>
      </c>
      <c r="L78" s="78"/>
      <c r="M78" s="78"/>
      <c r="N78" s="79"/>
      <c r="O78" s="81">
        <v>0</v>
      </c>
      <c r="P78" s="82">
        <f t="shared" si="4"/>
        <v>795.24509543838519</v>
      </c>
      <c r="Q78" s="83">
        <f t="shared" si="5"/>
        <v>8.0789746450645961E-2</v>
      </c>
      <c r="R78" s="82">
        <f t="shared" si="6"/>
        <v>237.78038175354095</v>
      </c>
      <c r="S78" s="83">
        <f t="shared" si="7"/>
        <v>8.0789746450645961E-2</v>
      </c>
    </row>
    <row r="79" spans="1:19" x14ac:dyDescent="0.35">
      <c r="A79" s="12" t="s">
        <v>212</v>
      </c>
      <c r="B79" s="88"/>
      <c r="C79" s="25" t="s">
        <v>180</v>
      </c>
      <c r="D79" s="26" t="s">
        <v>213</v>
      </c>
      <c r="E79" s="21" t="s">
        <v>24</v>
      </c>
      <c r="F79" s="22">
        <v>521.94000000000005</v>
      </c>
      <c r="G79" s="23">
        <v>565.12171417015134</v>
      </c>
      <c r="H79" s="24">
        <v>1016.7132219107418</v>
      </c>
      <c r="I79" s="78">
        <v>6</v>
      </c>
      <c r="J79" s="78">
        <v>131</v>
      </c>
      <c r="K79" s="79">
        <v>68374.14</v>
      </c>
      <c r="L79" s="78"/>
      <c r="M79" s="78"/>
      <c r="N79" s="79"/>
      <c r="O79" s="81">
        <v>0</v>
      </c>
      <c r="P79" s="82">
        <f t="shared" si="4"/>
        <v>565.12171417015134</v>
      </c>
      <c r="Q79" s="83">
        <f t="shared" si="5"/>
        <v>8.2733099915988983E-2</v>
      </c>
      <c r="R79" s="82">
        <f t="shared" si="6"/>
        <v>5656.8045562898178</v>
      </c>
      <c r="S79" s="83">
        <f t="shared" si="7"/>
        <v>8.2733099915988983E-2</v>
      </c>
    </row>
    <row r="80" spans="1:19" ht="18.5" thickBot="1" x14ac:dyDescent="0.4">
      <c r="A80" s="12" t="s">
        <v>214</v>
      </c>
      <c r="B80" s="88"/>
      <c r="C80" s="27" t="s">
        <v>183</v>
      </c>
      <c r="D80" s="28" t="s">
        <v>215</v>
      </c>
      <c r="E80" s="29" t="s">
        <v>24</v>
      </c>
      <c r="F80" s="30">
        <v>410.95</v>
      </c>
      <c r="G80" s="31">
        <v>443.23322649674333</v>
      </c>
      <c r="H80" s="32">
        <v>799.97410939232861</v>
      </c>
      <c r="I80" s="78">
        <v>12</v>
      </c>
      <c r="J80" s="78">
        <v>106</v>
      </c>
      <c r="K80" s="79">
        <v>43560.7</v>
      </c>
      <c r="L80" s="78"/>
      <c r="M80" s="78"/>
      <c r="N80" s="79"/>
      <c r="O80" s="81">
        <v>0</v>
      </c>
      <c r="P80" s="82">
        <f t="shared" si="4"/>
        <v>443.23322649674333</v>
      </c>
      <c r="Q80" s="83">
        <f t="shared" si="5"/>
        <v>7.8557553222395216E-2</v>
      </c>
      <c r="R80" s="82">
        <f t="shared" si="6"/>
        <v>3422.0220086547938</v>
      </c>
      <c r="S80" s="83">
        <f t="shared" si="7"/>
        <v>7.8557553222395216E-2</v>
      </c>
    </row>
    <row r="81" spans="1:19" x14ac:dyDescent="0.35">
      <c r="A81" s="12" t="s">
        <v>216</v>
      </c>
      <c r="B81" s="88"/>
      <c r="C81" s="33" t="s">
        <v>188</v>
      </c>
      <c r="D81" s="34" t="s">
        <v>217</v>
      </c>
      <c r="E81" s="15" t="s">
        <v>24</v>
      </c>
      <c r="F81" s="16">
        <v>801.39</v>
      </c>
      <c r="G81" s="17">
        <v>862.32826810697259</v>
      </c>
      <c r="H81" s="18">
        <v>1614.3786811141304</v>
      </c>
      <c r="I81" s="78">
        <v>3</v>
      </c>
      <c r="J81" s="78">
        <v>18</v>
      </c>
      <c r="K81" s="79">
        <v>14425.02</v>
      </c>
      <c r="L81" s="78"/>
      <c r="M81" s="78"/>
      <c r="N81" s="79"/>
      <c r="O81" s="81">
        <v>0</v>
      </c>
      <c r="P81" s="82">
        <f t="shared" si="4"/>
        <v>862.32826810697259</v>
      </c>
      <c r="Q81" s="83">
        <f t="shared" si="5"/>
        <v>7.6040714392458852E-2</v>
      </c>
      <c r="R81" s="82">
        <f t="shared" si="6"/>
        <v>1096.8888259255068</v>
      </c>
      <c r="S81" s="83">
        <f t="shared" si="7"/>
        <v>7.6040714392458852E-2</v>
      </c>
    </row>
    <row r="82" spans="1:19" x14ac:dyDescent="0.35">
      <c r="A82" s="12" t="s">
        <v>218</v>
      </c>
      <c r="B82" s="88"/>
      <c r="C82" s="25" t="s">
        <v>191</v>
      </c>
      <c r="D82" s="26" t="s">
        <v>219</v>
      </c>
      <c r="E82" s="21" t="s">
        <v>24</v>
      </c>
      <c r="F82" s="22">
        <v>569.89</v>
      </c>
      <c r="G82" s="23">
        <v>614.33631859510137</v>
      </c>
      <c r="H82" s="24">
        <v>1136.5602403395023</v>
      </c>
      <c r="I82" s="78">
        <v>9</v>
      </c>
      <c r="J82" s="78">
        <v>129</v>
      </c>
      <c r="K82" s="79">
        <v>73515.63</v>
      </c>
      <c r="L82" s="78"/>
      <c r="M82" s="78"/>
      <c r="N82" s="79"/>
      <c r="O82" s="81">
        <v>0</v>
      </c>
      <c r="P82" s="82">
        <f t="shared" si="4"/>
        <v>614.33631859510137</v>
      </c>
      <c r="Q82" s="83">
        <f t="shared" si="5"/>
        <v>7.7991048439350452E-2</v>
      </c>
      <c r="R82" s="82">
        <f t="shared" si="6"/>
        <v>5733.5750987680794</v>
      </c>
      <c r="S82" s="83">
        <f t="shared" si="7"/>
        <v>7.7991048439350452E-2</v>
      </c>
    </row>
    <row r="83" spans="1:19" ht="18.5" thickBot="1" x14ac:dyDescent="0.4">
      <c r="A83" s="12" t="s">
        <v>220</v>
      </c>
      <c r="B83" s="89"/>
      <c r="C83" s="27" t="s">
        <v>194</v>
      </c>
      <c r="D83" s="28" t="s">
        <v>221</v>
      </c>
      <c r="E83" s="29" t="s">
        <v>24</v>
      </c>
      <c r="F83" s="30">
        <v>448.88</v>
      </c>
      <c r="G83" s="31">
        <v>482.2748307625493</v>
      </c>
      <c r="H83" s="32">
        <v>874.69658839240731</v>
      </c>
      <c r="I83" s="78">
        <v>6</v>
      </c>
      <c r="J83" s="78">
        <v>88</v>
      </c>
      <c r="K83" s="79">
        <v>39501.440000000002</v>
      </c>
      <c r="L83" s="78"/>
      <c r="M83" s="78"/>
      <c r="N83" s="79"/>
      <c r="O83" s="81">
        <v>0</v>
      </c>
      <c r="P83" s="82">
        <f t="shared" si="4"/>
        <v>482.2748307625493</v>
      </c>
      <c r="Q83" s="83">
        <f t="shared" si="5"/>
        <v>7.4395898152177287E-2</v>
      </c>
      <c r="R83" s="82">
        <f t="shared" si="6"/>
        <v>2938.7451071043388</v>
      </c>
      <c r="S83" s="83">
        <f t="shared" si="7"/>
        <v>7.4395898152177287E-2</v>
      </c>
    </row>
    <row r="84" spans="1:19" x14ac:dyDescent="0.35">
      <c r="A84" s="12" t="s">
        <v>222</v>
      </c>
      <c r="B84" s="90" t="s">
        <v>223</v>
      </c>
      <c r="C84" s="33" t="s">
        <v>224</v>
      </c>
      <c r="D84" s="34" t="s">
        <v>225</v>
      </c>
      <c r="E84" s="15" t="s">
        <v>226</v>
      </c>
      <c r="F84" s="16">
        <v>5.46</v>
      </c>
      <c r="G84" s="17">
        <v>5.7669623419080818</v>
      </c>
      <c r="H84" s="18">
        <v>7.9645346781703834</v>
      </c>
      <c r="I84" s="78">
        <v>421</v>
      </c>
      <c r="J84" s="78">
        <v>1247469</v>
      </c>
      <c r="K84" s="79">
        <v>6807761.0199999996</v>
      </c>
      <c r="L84" s="78"/>
      <c r="M84" s="78"/>
      <c r="N84" s="79"/>
      <c r="O84" s="81">
        <v>0</v>
      </c>
      <c r="P84" s="82">
        <f t="shared" si="4"/>
        <v>5.7669623419080818</v>
      </c>
      <c r="Q84" s="83">
        <f t="shared" si="5"/>
        <v>5.6220209140674271E-2</v>
      </c>
      <c r="R84" s="82">
        <f t="shared" si="6"/>
        <v>382926.00569773291</v>
      </c>
      <c r="S84" s="83">
        <f t="shared" si="7"/>
        <v>5.6220209140674271E-2</v>
      </c>
    </row>
    <row r="85" spans="1:19" ht="18.5" thickBot="1" x14ac:dyDescent="0.4">
      <c r="A85" s="12" t="s">
        <v>227</v>
      </c>
      <c r="B85" s="89"/>
      <c r="C85" s="27" t="s">
        <v>228</v>
      </c>
      <c r="D85" s="28" t="s">
        <v>229</v>
      </c>
      <c r="E85" s="29" t="s">
        <v>226</v>
      </c>
      <c r="F85" s="30">
        <v>10.93</v>
      </c>
      <c r="G85" s="31">
        <v>11.533924683816164</v>
      </c>
      <c r="H85" s="32">
        <v>15.929069356340767</v>
      </c>
      <c r="I85" s="78">
        <v>36</v>
      </c>
      <c r="J85" s="78">
        <v>94565</v>
      </c>
      <c r="K85" s="79">
        <v>1033123.55</v>
      </c>
      <c r="L85" s="78"/>
      <c r="M85" s="78"/>
      <c r="N85" s="79"/>
      <c r="O85" s="81">
        <v>0</v>
      </c>
      <c r="P85" s="82">
        <f t="shared" si="4"/>
        <v>11.533924683816164</v>
      </c>
      <c r="Q85" s="83">
        <f t="shared" si="5"/>
        <v>5.5253859452530918E-2</v>
      </c>
      <c r="R85" s="82">
        <f t="shared" si="6"/>
        <v>57110.137725075532</v>
      </c>
      <c r="S85" s="83">
        <f t="shared" si="7"/>
        <v>5.5253859452530918E-2</v>
      </c>
    </row>
    <row r="86" spans="1:19" x14ac:dyDescent="0.35">
      <c r="A86" s="12" t="s">
        <v>230</v>
      </c>
      <c r="B86" s="90" t="s">
        <v>231</v>
      </c>
      <c r="C86" s="33" t="s">
        <v>22</v>
      </c>
      <c r="D86" s="34" t="s">
        <v>232</v>
      </c>
      <c r="E86" s="15" t="s">
        <v>226</v>
      </c>
      <c r="F86" s="16">
        <v>133.1</v>
      </c>
      <c r="G86" s="17">
        <v>130.62798718163211</v>
      </c>
      <c r="H86" s="18">
        <v>212.6028048745172</v>
      </c>
      <c r="I86" s="78">
        <v>45</v>
      </c>
      <c r="J86" s="78">
        <v>10641</v>
      </c>
      <c r="K86" s="79">
        <v>1415470.8</v>
      </c>
      <c r="L86" s="78"/>
      <c r="M86" s="78"/>
      <c r="N86" s="79"/>
      <c r="O86" s="81">
        <v>0.25</v>
      </c>
      <c r="P86" s="82">
        <f t="shared" si="4"/>
        <v>151.12169160485337</v>
      </c>
      <c r="Q86" s="83">
        <f t="shared" si="5"/>
        <v>0.13539963640010044</v>
      </c>
      <c r="R86" s="82">
        <f t="shared" si="6"/>
        <v>191768.82036724474</v>
      </c>
      <c r="S86" s="83">
        <f t="shared" si="7"/>
        <v>-1.8572598184582123E-2</v>
      </c>
    </row>
    <row r="87" spans="1:19" x14ac:dyDescent="0.35">
      <c r="A87" s="12" t="s">
        <v>233</v>
      </c>
      <c r="B87" s="88"/>
      <c r="C87" s="25" t="s">
        <v>26</v>
      </c>
      <c r="D87" s="26" t="s">
        <v>234</v>
      </c>
      <c r="E87" s="21" t="s">
        <v>226</v>
      </c>
      <c r="F87" s="22">
        <v>93.17</v>
      </c>
      <c r="G87" s="23">
        <v>91.439591027142484</v>
      </c>
      <c r="H87" s="24">
        <v>148.82196341216203</v>
      </c>
      <c r="I87" s="78">
        <v>29</v>
      </c>
      <c r="J87" s="78">
        <v>8307</v>
      </c>
      <c r="K87" s="79">
        <v>773963.19</v>
      </c>
      <c r="L87" s="78"/>
      <c r="M87" s="78"/>
      <c r="N87" s="79"/>
      <c r="O87" s="81">
        <v>0.25</v>
      </c>
      <c r="P87" s="82">
        <f t="shared" si="4"/>
        <v>105.78518412339737</v>
      </c>
      <c r="Q87" s="83">
        <f t="shared" si="5"/>
        <v>0.13539963640010066</v>
      </c>
      <c r="R87" s="82">
        <f t="shared" si="6"/>
        <v>104794.33451306196</v>
      </c>
      <c r="S87" s="83">
        <f t="shared" si="7"/>
        <v>-1.8572598184582123E-2</v>
      </c>
    </row>
    <row r="88" spans="1:19" ht="18.5" thickBot="1" x14ac:dyDescent="0.4">
      <c r="A88" s="12" t="s">
        <v>235</v>
      </c>
      <c r="B88" s="88"/>
      <c r="C88" s="27" t="s">
        <v>29</v>
      </c>
      <c r="D88" s="28" t="s">
        <v>236</v>
      </c>
      <c r="E88" s="29" t="s">
        <v>226</v>
      </c>
      <c r="F88" s="30">
        <v>66.55</v>
      </c>
      <c r="G88" s="31">
        <v>65.313993590816054</v>
      </c>
      <c r="H88" s="32">
        <v>106.3014024372586</v>
      </c>
      <c r="I88" s="78">
        <v>3</v>
      </c>
      <c r="J88" s="78">
        <v>364</v>
      </c>
      <c r="K88" s="79">
        <v>24224.2</v>
      </c>
      <c r="L88" s="78"/>
      <c r="M88" s="78"/>
      <c r="N88" s="79"/>
      <c r="O88" s="81">
        <v>0.25</v>
      </c>
      <c r="P88" s="82">
        <f t="shared" si="4"/>
        <v>75.560845802426684</v>
      </c>
      <c r="Q88" s="83">
        <f t="shared" si="5"/>
        <v>0.13539963640010044</v>
      </c>
      <c r="R88" s="82">
        <f t="shared" si="6"/>
        <v>3279.947872083314</v>
      </c>
      <c r="S88" s="83">
        <f t="shared" si="7"/>
        <v>-1.8572598184582123E-2</v>
      </c>
    </row>
    <row r="89" spans="1:19" x14ac:dyDescent="0.35">
      <c r="A89" s="12" t="s">
        <v>237</v>
      </c>
      <c r="B89" s="88"/>
      <c r="C89" s="33" t="s">
        <v>38</v>
      </c>
      <c r="D89" s="34" t="s">
        <v>238</v>
      </c>
      <c r="E89" s="15" t="s">
        <v>226</v>
      </c>
      <c r="F89" s="16">
        <v>208.26</v>
      </c>
      <c r="G89" s="17">
        <v>195.94198077244818</v>
      </c>
      <c r="H89" s="18">
        <v>425.20560974903441</v>
      </c>
      <c r="I89" s="78">
        <v>9</v>
      </c>
      <c r="J89" s="78">
        <v>2944</v>
      </c>
      <c r="K89" s="79">
        <v>613117.43999999994</v>
      </c>
      <c r="L89" s="78"/>
      <c r="M89" s="78"/>
      <c r="N89" s="79"/>
      <c r="O89" s="81">
        <v>0.25</v>
      </c>
      <c r="P89" s="82">
        <f t="shared" si="4"/>
        <v>253.25788801659473</v>
      </c>
      <c r="Q89" s="83">
        <f t="shared" si="5"/>
        <v>0.21606591768267913</v>
      </c>
      <c r="R89" s="82">
        <f t="shared" si="6"/>
        <v>132473.78232085492</v>
      </c>
      <c r="S89" s="83">
        <f t="shared" si="7"/>
        <v>-5.914731214612412E-2</v>
      </c>
    </row>
    <row r="90" spans="1:19" x14ac:dyDescent="0.35">
      <c r="A90" s="12" t="s">
        <v>239</v>
      </c>
      <c r="B90" s="88"/>
      <c r="C90" s="25" t="s">
        <v>41</v>
      </c>
      <c r="D90" s="26" t="s">
        <v>240</v>
      </c>
      <c r="E90" s="21" t="s">
        <v>226</v>
      </c>
      <c r="F90" s="22">
        <v>166.61</v>
      </c>
      <c r="G90" s="23">
        <v>156.75358461795855</v>
      </c>
      <c r="H90" s="24">
        <v>340.16448779922752</v>
      </c>
      <c r="I90" s="78">
        <v>3</v>
      </c>
      <c r="J90" s="78">
        <v>870</v>
      </c>
      <c r="K90" s="79">
        <v>144950.70000000001</v>
      </c>
      <c r="L90" s="78"/>
      <c r="M90" s="78"/>
      <c r="N90" s="79"/>
      <c r="O90" s="81">
        <v>0.25</v>
      </c>
      <c r="P90" s="82">
        <f t="shared" si="4"/>
        <v>202.60631041327579</v>
      </c>
      <c r="Q90" s="83">
        <f t="shared" si="5"/>
        <v>0.21605131992843041</v>
      </c>
      <c r="R90" s="82">
        <f t="shared" si="6"/>
        <v>31316.790059549927</v>
      </c>
      <c r="S90" s="83">
        <f t="shared" si="7"/>
        <v>-5.9158606218362997E-2</v>
      </c>
    </row>
    <row r="91" spans="1:19" ht="18.5" thickBot="1" x14ac:dyDescent="0.4">
      <c r="A91" s="12" t="s">
        <v>241</v>
      </c>
      <c r="B91" s="88"/>
      <c r="C91" s="27" t="s">
        <v>44</v>
      </c>
      <c r="D91" s="28" t="s">
        <v>242</v>
      </c>
      <c r="E91" s="29" t="s">
        <v>226</v>
      </c>
      <c r="F91" s="30">
        <v>110.79</v>
      </c>
      <c r="G91" s="31">
        <v>104.50238974530569</v>
      </c>
      <c r="H91" s="32">
        <v>223.23294511824307</v>
      </c>
      <c r="I91" s="78">
        <v>1</v>
      </c>
      <c r="J91" s="78">
        <v>366</v>
      </c>
      <c r="K91" s="79">
        <v>40549.14</v>
      </c>
      <c r="L91" s="78"/>
      <c r="M91" s="78"/>
      <c r="N91" s="79"/>
      <c r="O91" s="81">
        <v>0.25</v>
      </c>
      <c r="P91" s="82">
        <f t="shared" si="4"/>
        <v>134.18502858854004</v>
      </c>
      <c r="Q91" s="83">
        <f t="shared" si="5"/>
        <v>0.21116552566603519</v>
      </c>
      <c r="R91" s="82">
        <f t="shared" si="6"/>
        <v>8562.5804634056512</v>
      </c>
      <c r="S91" s="83">
        <f t="shared" si="7"/>
        <v>-5.6752507037587496E-2</v>
      </c>
    </row>
    <row r="92" spans="1:19" x14ac:dyDescent="0.35">
      <c r="A92" s="12" t="s">
        <v>243</v>
      </c>
      <c r="B92" s="88"/>
      <c r="C92" s="33" t="s">
        <v>53</v>
      </c>
      <c r="D92" s="34" t="s">
        <v>244</v>
      </c>
      <c r="E92" s="15" t="s">
        <v>226</v>
      </c>
      <c r="F92" s="16">
        <v>341.36</v>
      </c>
      <c r="G92" s="17">
        <v>326.56996795408031</v>
      </c>
      <c r="H92" s="18">
        <v>637.80841462355158</v>
      </c>
      <c r="I92" s="78">
        <v>4</v>
      </c>
      <c r="J92" s="78">
        <v>1142</v>
      </c>
      <c r="K92" s="79">
        <v>389490.16</v>
      </c>
      <c r="L92" s="78"/>
      <c r="M92" s="78"/>
      <c r="N92" s="79"/>
      <c r="O92" s="81">
        <v>0.25</v>
      </c>
      <c r="P92" s="82">
        <f t="shared" si="4"/>
        <v>404.3795796214481</v>
      </c>
      <c r="Q92" s="83">
        <f t="shared" si="5"/>
        <v>0.18461325176191723</v>
      </c>
      <c r="R92" s="82">
        <f t="shared" si="6"/>
        <v>71968.359927693717</v>
      </c>
      <c r="S92" s="83">
        <f t="shared" si="7"/>
        <v>-4.3326787104287834E-2</v>
      </c>
    </row>
    <row r="93" spans="1:19" x14ac:dyDescent="0.35">
      <c r="A93" s="12" t="s">
        <v>245</v>
      </c>
      <c r="B93" s="88"/>
      <c r="C93" s="25" t="s">
        <v>56</v>
      </c>
      <c r="D93" s="26" t="s">
        <v>246</v>
      </c>
      <c r="E93" s="21" t="s">
        <v>226</v>
      </c>
      <c r="F93" s="22">
        <v>286.39999999999998</v>
      </c>
      <c r="G93" s="23">
        <v>274.31877308142742</v>
      </c>
      <c r="H93" s="24">
        <v>531.50701218629297</v>
      </c>
      <c r="I93" s="78">
        <v>0</v>
      </c>
      <c r="J93" s="78">
        <v>0</v>
      </c>
      <c r="K93" s="79">
        <v>0</v>
      </c>
      <c r="L93" s="78"/>
      <c r="M93" s="78"/>
      <c r="N93" s="79"/>
      <c r="O93" s="81">
        <v>0.25</v>
      </c>
      <c r="P93" s="82">
        <f t="shared" si="4"/>
        <v>338.6158328576438</v>
      </c>
      <c r="Q93" s="83">
        <f t="shared" si="5"/>
        <v>0.18231785215657759</v>
      </c>
      <c r="R93" s="82">
        <f t="shared" si="6"/>
        <v>0</v>
      </c>
      <c r="S93" s="83">
        <f t="shared" si="7"/>
        <v>-4.218305488328411E-2</v>
      </c>
    </row>
    <row r="94" spans="1:19" ht="18.5" thickBot="1" x14ac:dyDescent="0.4">
      <c r="A94" s="12" t="s">
        <v>247</v>
      </c>
      <c r="B94" s="88"/>
      <c r="C94" s="27" t="s">
        <v>59</v>
      </c>
      <c r="D94" s="28" t="s">
        <v>248</v>
      </c>
      <c r="E94" s="29" t="s">
        <v>226</v>
      </c>
      <c r="F94" s="30">
        <v>198.17</v>
      </c>
      <c r="G94" s="31">
        <v>189.41058141336657</v>
      </c>
      <c r="H94" s="32">
        <v>372.0549085304051</v>
      </c>
      <c r="I94" s="78">
        <v>0</v>
      </c>
      <c r="J94" s="78">
        <v>0</v>
      </c>
      <c r="K94" s="79">
        <v>0</v>
      </c>
      <c r="L94" s="78"/>
      <c r="M94" s="78"/>
      <c r="N94" s="79"/>
      <c r="O94" s="81">
        <v>0.25</v>
      </c>
      <c r="P94" s="82">
        <f t="shared" si="4"/>
        <v>235.0716631926262</v>
      </c>
      <c r="Q94" s="83">
        <f t="shared" si="5"/>
        <v>0.18621215720152495</v>
      </c>
      <c r="R94" s="82">
        <f t="shared" si="6"/>
        <v>0</v>
      </c>
      <c r="S94" s="83">
        <f t="shared" si="7"/>
        <v>-4.4201536996686719E-2</v>
      </c>
    </row>
    <row r="95" spans="1:19" x14ac:dyDescent="0.35">
      <c r="A95" s="12" t="s">
        <v>249</v>
      </c>
      <c r="B95" s="88"/>
      <c r="C95" s="33" t="s">
        <v>68</v>
      </c>
      <c r="D95" s="34" t="s">
        <v>250</v>
      </c>
      <c r="E95" s="15" t="s">
        <v>226</v>
      </c>
      <c r="F95" s="16">
        <v>428.58</v>
      </c>
      <c r="G95" s="17">
        <v>391.88396154489635</v>
      </c>
      <c r="H95" s="18">
        <v>999.23318291023077</v>
      </c>
      <c r="I95" s="78">
        <v>5</v>
      </c>
      <c r="J95" s="78">
        <v>566</v>
      </c>
      <c r="K95" s="79">
        <v>242576.28</v>
      </c>
      <c r="L95" s="78"/>
      <c r="M95" s="78"/>
      <c r="N95" s="79"/>
      <c r="O95" s="81">
        <v>0.25</v>
      </c>
      <c r="P95" s="82">
        <f t="shared" si="4"/>
        <v>543.72126688622996</v>
      </c>
      <c r="Q95" s="83">
        <f t="shared" si="5"/>
        <v>0.26865758291621167</v>
      </c>
      <c r="R95" s="82">
        <f t="shared" si="6"/>
        <v>65169.957057606167</v>
      </c>
      <c r="S95" s="83">
        <f t="shared" si="7"/>
        <v>-8.5622377281029505E-2</v>
      </c>
    </row>
    <row r="96" spans="1:19" x14ac:dyDescent="0.35">
      <c r="A96" s="12" t="s">
        <v>251</v>
      </c>
      <c r="B96" s="88"/>
      <c r="C96" s="25" t="s">
        <v>71</v>
      </c>
      <c r="D96" s="26" t="s">
        <v>252</v>
      </c>
      <c r="E96" s="21" t="s">
        <v>226</v>
      </c>
      <c r="F96" s="22">
        <v>428.58</v>
      </c>
      <c r="G96" s="23">
        <v>391.88396154489635</v>
      </c>
      <c r="H96" s="24">
        <v>999.23318291023077</v>
      </c>
      <c r="I96" s="78">
        <v>0</v>
      </c>
      <c r="J96" s="78">
        <v>0</v>
      </c>
      <c r="K96" s="79">
        <v>0</v>
      </c>
      <c r="L96" s="78"/>
      <c r="M96" s="78"/>
      <c r="N96" s="79"/>
      <c r="O96" s="81">
        <v>0.25</v>
      </c>
      <c r="P96" s="82">
        <f t="shared" si="4"/>
        <v>543.72126688622996</v>
      </c>
      <c r="Q96" s="83">
        <f t="shared" si="5"/>
        <v>0.26865758291621167</v>
      </c>
      <c r="R96" s="82">
        <f t="shared" si="6"/>
        <v>0</v>
      </c>
      <c r="S96" s="83">
        <f t="shared" si="7"/>
        <v>-8.5622377281029505E-2</v>
      </c>
    </row>
    <row r="97" spans="1:19" ht="18.5" thickBot="1" x14ac:dyDescent="0.4">
      <c r="A97" s="12" t="s">
        <v>253</v>
      </c>
      <c r="B97" s="91"/>
      <c r="C97" s="50" t="s">
        <v>74</v>
      </c>
      <c r="D97" s="51" t="s">
        <v>254</v>
      </c>
      <c r="E97" s="52" t="s">
        <v>226</v>
      </c>
      <c r="F97" s="53">
        <v>299.32</v>
      </c>
      <c r="G97" s="54">
        <v>274.31877308142742</v>
      </c>
      <c r="H97" s="55">
        <v>690.95911584218084</v>
      </c>
      <c r="I97" s="78">
        <v>0</v>
      </c>
      <c r="J97" s="78">
        <v>0</v>
      </c>
      <c r="K97" s="79">
        <v>0</v>
      </c>
      <c r="L97" s="78"/>
      <c r="M97" s="78"/>
      <c r="N97" s="79"/>
      <c r="O97" s="81">
        <v>0.25</v>
      </c>
      <c r="P97" s="82">
        <f t="shared" si="4"/>
        <v>378.47885877161576</v>
      </c>
      <c r="Q97" s="83">
        <f t="shared" si="5"/>
        <v>0.26446231047579771</v>
      </c>
      <c r="R97" s="82">
        <f t="shared" si="6"/>
        <v>0</v>
      </c>
      <c r="S97" s="83">
        <f t="shared" si="7"/>
        <v>-8.3526750362730717E-2</v>
      </c>
    </row>
    <row r="98" spans="1:19" ht="19" thickTop="1" thickBot="1" x14ac:dyDescent="0.4">
      <c r="A98" s="1"/>
      <c r="B98" s="56" t="s">
        <v>15</v>
      </c>
      <c r="C98" s="57"/>
      <c r="D98" s="58"/>
      <c r="E98" s="59"/>
      <c r="F98" s="60"/>
      <c r="G98" s="61"/>
      <c r="H98" s="59"/>
      <c r="R98" s="84">
        <f>SUM(R5:R97)</f>
        <v>198989025.72827467</v>
      </c>
    </row>
    <row r="99" spans="1:19" ht="16.5" customHeight="1" x14ac:dyDescent="0.35">
      <c r="A99" s="1"/>
    </row>
    <row r="100" spans="1:19" x14ac:dyDescent="0.3">
      <c r="B100" s="62" t="s">
        <v>16</v>
      </c>
    </row>
    <row r="101" spans="1:19" ht="17.5" x14ac:dyDescent="0.35">
      <c r="A101" s="3"/>
      <c r="B101" s="62" t="s">
        <v>17</v>
      </c>
      <c r="C101" s="3"/>
      <c r="D101" s="4"/>
      <c r="E101" s="4"/>
      <c r="F101" s="3"/>
      <c r="G101" s="3"/>
      <c r="H101" s="3"/>
      <c r="I101" s="3"/>
      <c r="J101" s="3"/>
      <c r="K101" s="3"/>
      <c r="O101" s="81">
        <v>0</v>
      </c>
    </row>
    <row r="102" spans="1:19" ht="12.75" customHeight="1" x14ac:dyDescent="0.35">
      <c r="A102" s="3"/>
      <c r="B102" s="3"/>
      <c r="C102" s="3"/>
      <c r="D102" s="4"/>
      <c r="E102" s="4"/>
      <c r="F102" s="3"/>
      <c r="G102" s="3"/>
      <c r="H102" s="3"/>
      <c r="I102" s="3"/>
      <c r="J102" s="3"/>
      <c r="K102" s="3"/>
      <c r="O102" s="81">
        <v>0</v>
      </c>
    </row>
    <row r="103" spans="1:19" ht="13.5" customHeight="1" x14ac:dyDescent="0.35">
      <c r="A103" s="3"/>
      <c r="B103" s="3"/>
      <c r="C103" s="3"/>
      <c r="D103" s="4"/>
      <c r="E103" s="4"/>
      <c r="F103" s="3"/>
      <c r="G103" s="3"/>
      <c r="H103" s="3"/>
      <c r="I103" s="3"/>
      <c r="J103" s="3"/>
      <c r="K103" s="3"/>
      <c r="O103" s="81">
        <v>0</v>
      </c>
    </row>
    <row r="104" spans="1:19" ht="12.75" customHeight="1" x14ac:dyDescent="0.35">
      <c r="A104" s="3"/>
      <c r="B104" s="3"/>
      <c r="C104" s="3"/>
      <c r="D104" s="4"/>
      <c r="E104" s="4"/>
      <c r="F104" s="3"/>
      <c r="G104" s="3"/>
      <c r="H104" s="3"/>
      <c r="I104" s="3"/>
      <c r="J104" s="3"/>
      <c r="K104" s="3"/>
      <c r="O104" s="81">
        <v>0</v>
      </c>
    </row>
    <row r="105" spans="1:19" ht="13.5" customHeight="1" x14ac:dyDescent="0.35">
      <c r="A105" s="3"/>
      <c r="B105" s="3"/>
      <c r="C105" s="3"/>
      <c r="D105" s="4"/>
      <c r="E105" s="4"/>
      <c r="F105" s="3"/>
      <c r="G105" s="3"/>
      <c r="H105" s="3"/>
      <c r="I105" s="3"/>
      <c r="J105" s="3"/>
      <c r="K105" s="3"/>
      <c r="O105" s="81">
        <v>0</v>
      </c>
    </row>
    <row r="106" spans="1:19" ht="12.75" customHeight="1" x14ac:dyDescent="0.35">
      <c r="A106" s="3"/>
      <c r="B106" s="3"/>
      <c r="C106" s="3"/>
      <c r="D106" s="4"/>
      <c r="E106" s="4"/>
      <c r="F106" s="3"/>
      <c r="G106" s="3"/>
      <c r="H106" s="3"/>
      <c r="I106" s="3"/>
      <c r="J106" s="3"/>
      <c r="K106" s="3"/>
      <c r="O106" s="81">
        <v>0</v>
      </c>
    </row>
    <row r="107" spans="1:19" ht="12.75" customHeight="1" x14ac:dyDescent="0.35">
      <c r="A107" s="3"/>
      <c r="B107" s="3"/>
      <c r="C107" s="3"/>
      <c r="D107" s="4"/>
      <c r="E107" s="4"/>
      <c r="F107" s="3"/>
      <c r="G107" s="3"/>
      <c r="H107" s="3"/>
      <c r="I107" s="3"/>
      <c r="J107" s="3"/>
      <c r="K107" s="3"/>
      <c r="O107" s="81">
        <v>0</v>
      </c>
    </row>
    <row r="108" spans="1:19" ht="17.5" x14ac:dyDescent="0.35">
      <c r="A108" s="3"/>
      <c r="B108" s="3"/>
      <c r="C108" s="3"/>
      <c r="D108" s="4"/>
      <c r="E108" s="4"/>
      <c r="F108" s="3"/>
      <c r="G108" s="3"/>
      <c r="H108" s="3"/>
      <c r="I108" s="3"/>
      <c r="J108" s="3"/>
      <c r="K108" s="3"/>
      <c r="O108" s="81">
        <v>0</v>
      </c>
    </row>
    <row r="109" spans="1:19" ht="17.5" x14ac:dyDescent="0.35">
      <c r="A109" s="3"/>
      <c r="B109" s="3"/>
      <c r="C109" s="3"/>
      <c r="D109" s="4"/>
      <c r="E109" s="4"/>
      <c r="F109" s="3"/>
      <c r="G109" s="3"/>
      <c r="H109" s="3"/>
      <c r="I109" s="3"/>
      <c r="J109" s="3"/>
      <c r="K109" s="3"/>
      <c r="O109" s="81">
        <v>0</v>
      </c>
    </row>
    <row r="110" spans="1:19" ht="17.5" x14ac:dyDescent="0.35">
      <c r="A110" s="3"/>
      <c r="B110" s="3"/>
      <c r="C110" s="3"/>
      <c r="D110" s="4"/>
      <c r="E110" s="4"/>
      <c r="F110" s="3"/>
      <c r="G110" s="3"/>
      <c r="H110" s="3"/>
      <c r="I110" s="3"/>
      <c r="J110" s="3"/>
      <c r="K110" s="3"/>
      <c r="O110" s="81">
        <v>0</v>
      </c>
    </row>
    <row r="111" spans="1:19" ht="17.5" x14ac:dyDescent="0.35">
      <c r="A111" s="3"/>
      <c r="B111" s="3"/>
      <c r="C111" s="3"/>
      <c r="D111" s="4"/>
      <c r="E111" s="4"/>
      <c r="F111" s="3"/>
      <c r="G111" s="3"/>
      <c r="H111" s="3"/>
      <c r="I111" s="3"/>
      <c r="J111" s="3"/>
      <c r="K111" s="3"/>
      <c r="O111" s="81">
        <v>0.05</v>
      </c>
    </row>
    <row r="112" spans="1:19" ht="17.5" x14ac:dyDescent="0.35">
      <c r="A112" s="3"/>
      <c r="B112" s="3"/>
      <c r="C112" s="3"/>
      <c r="D112" s="4"/>
      <c r="E112" s="4"/>
      <c r="F112" s="3"/>
      <c r="G112" s="3"/>
      <c r="H112" s="3"/>
      <c r="I112" s="3"/>
      <c r="J112" s="3"/>
      <c r="K112" s="3"/>
      <c r="O112" s="81">
        <v>0.05</v>
      </c>
    </row>
    <row r="113" spans="1:15" ht="17.5" x14ac:dyDescent="0.35">
      <c r="A113" s="3"/>
      <c r="B113" s="3"/>
      <c r="C113" s="3"/>
      <c r="D113" s="4"/>
      <c r="E113" s="4"/>
      <c r="F113" s="3"/>
      <c r="G113" s="3"/>
      <c r="H113" s="3"/>
      <c r="I113" s="3"/>
      <c r="J113" s="3"/>
      <c r="K113" s="3"/>
      <c r="O113" s="81">
        <v>0.05</v>
      </c>
    </row>
    <row r="114" spans="1:15" ht="17.5" x14ac:dyDescent="0.35">
      <c r="A114" s="3"/>
      <c r="B114" s="3"/>
      <c r="C114" s="3"/>
      <c r="D114" s="4"/>
      <c r="E114" s="4"/>
      <c r="F114" s="3"/>
      <c r="G114" s="3"/>
      <c r="H114" s="3"/>
      <c r="I114" s="3"/>
      <c r="J114" s="3"/>
      <c r="K114" s="3"/>
      <c r="O114" s="81">
        <v>0.05</v>
      </c>
    </row>
    <row r="115" spans="1:15" ht="17.5" x14ac:dyDescent="0.35">
      <c r="A115" s="3"/>
      <c r="B115" s="3"/>
      <c r="C115" s="3"/>
      <c r="D115" s="4"/>
      <c r="E115" s="4"/>
      <c r="F115" s="3"/>
      <c r="G115" s="3"/>
      <c r="H115" s="3"/>
      <c r="I115" s="3"/>
      <c r="J115" s="3"/>
      <c r="K115" s="3"/>
      <c r="O115" s="81">
        <v>0.05</v>
      </c>
    </row>
    <row r="116" spans="1:15" ht="17.5" x14ac:dyDescent="0.35">
      <c r="A116" s="3"/>
      <c r="B116" s="3"/>
      <c r="C116" s="3"/>
      <c r="D116" s="4"/>
      <c r="E116" s="4"/>
      <c r="F116" s="3"/>
      <c r="G116" s="3"/>
      <c r="H116" s="3"/>
      <c r="I116" s="3"/>
      <c r="J116" s="3"/>
      <c r="K116" s="3"/>
      <c r="O116" s="81">
        <v>0.05</v>
      </c>
    </row>
    <row r="117" spans="1:15" ht="17.5" x14ac:dyDescent="0.35">
      <c r="A117" s="3"/>
      <c r="B117" s="3"/>
      <c r="C117" s="3"/>
      <c r="D117" s="4"/>
      <c r="E117" s="4"/>
      <c r="F117" s="3"/>
      <c r="G117" s="3"/>
      <c r="H117" s="3"/>
      <c r="I117" s="3"/>
      <c r="J117" s="3"/>
      <c r="K117" s="3"/>
      <c r="O117" s="81">
        <v>0.05</v>
      </c>
    </row>
    <row r="118" spans="1:15" ht="17.5" x14ac:dyDescent="0.35">
      <c r="A118" s="3"/>
      <c r="B118" s="3"/>
      <c r="C118" s="3"/>
      <c r="D118" s="4"/>
      <c r="E118" s="4"/>
      <c r="F118" s="3"/>
      <c r="G118" s="3"/>
      <c r="H118" s="3"/>
      <c r="I118" s="3"/>
      <c r="J118" s="3"/>
      <c r="K118" s="3"/>
      <c r="O118" s="81">
        <v>0.05</v>
      </c>
    </row>
    <row r="119" spans="1:15" ht="17.5" x14ac:dyDescent="0.35">
      <c r="A119" s="3"/>
      <c r="B119" s="3"/>
      <c r="C119" s="3"/>
      <c r="D119" s="4"/>
      <c r="E119" s="4"/>
      <c r="F119" s="3"/>
      <c r="G119" s="3"/>
      <c r="H119" s="3"/>
      <c r="I119" s="3"/>
      <c r="J119" s="3"/>
      <c r="K119" s="3"/>
      <c r="O119" s="81">
        <v>0.05</v>
      </c>
    </row>
    <row r="120" spans="1:15" ht="17.5" x14ac:dyDescent="0.35">
      <c r="A120" s="3"/>
      <c r="B120" s="3"/>
      <c r="C120" s="3"/>
      <c r="D120" s="4"/>
      <c r="E120" s="4"/>
      <c r="F120" s="3"/>
      <c r="G120" s="3"/>
      <c r="H120" s="3"/>
      <c r="I120" s="3"/>
      <c r="J120" s="3"/>
      <c r="K120" s="3"/>
      <c r="O120" s="81">
        <v>0.05</v>
      </c>
    </row>
    <row r="121" spans="1:15" ht="17.5" x14ac:dyDescent="0.35">
      <c r="A121" s="3"/>
      <c r="B121" s="3"/>
      <c r="C121" s="3"/>
      <c r="D121" s="4"/>
      <c r="E121" s="4"/>
      <c r="F121" s="3"/>
      <c r="G121" s="3"/>
      <c r="H121" s="3"/>
      <c r="I121" s="3"/>
      <c r="J121" s="3"/>
      <c r="K121" s="3"/>
      <c r="O121" s="81">
        <v>0</v>
      </c>
    </row>
    <row r="122" spans="1:15" ht="17.5" x14ac:dyDescent="0.35">
      <c r="A122" s="3"/>
      <c r="B122" s="3"/>
      <c r="C122" s="3"/>
      <c r="D122" s="4"/>
      <c r="E122" s="4"/>
      <c r="F122" s="3"/>
      <c r="G122" s="3"/>
      <c r="H122" s="3"/>
      <c r="I122" s="3"/>
      <c r="J122" s="3"/>
      <c r="K122" s="3"/>
      <c r="O122" s="81">
        <v>0</v>
      </c>
    </row>
    <row r="123" spans="1:15" ht="17.5" x14ac:dyDescent="0.35">
      <c r="A123" s="3"/>
      <c r="B123" s="3"/>
      <c r="C123" s="3"/>
      <c r="D123" s="4"/>
      <c r="E123" s="4"/>
      <c r="F123" s="3"/>
      <c r="G123" s="3"/>
      <c r="H123" s="3"/>
      <c r="I123" s="3"/>
      <c r="J123" s="3"/>
      <c r="K123" s="3"/>
      <c r="O123" s="81">
        <v>0</v>
      </c>
    </row>
    <row r="124" spans="1:15" ht="17.5" x14ac:dyDescent="0.35">
      <c r="A124" s="3"/>
      <c r="B124" s="3"/>
      <c r="C124" s="3"/>
      <c r="D124" s="4"/>
      <c r="E124" s="4"/>
      <c r="F124" s="3"/>
      <c r="G124" s="3"/>
      <c r="H124" s="3"/>
      <c r="I124" s="3"/>
      <c r="J124" s="3"/>
      <c r="K124" s="3"/>
      <c r="O124" s="81">
        <v>0</v>
      </c>
    </row>
    <row r="125" spans="1:15" ht="17.5" x14ac:dyDescent="0.35">
      <c r="A125" s="3"/>
      <c r="B125" s="3"/>
      <c r="C125" s="3"/>
      <c r="D125" s="4"/>
      <c r="E125" s="4"/>
      <c r="F125" s="3"/>
      <c r="G125" s="3"/>
      <c r="H125" s="3"/>
      <c r="I125" s="3"/>
      <c r="J125" s="3"/>
      <c r="K125" s="3"/>
      <c r="O125" s="81">
        <v>0</v>
      </c>
    </row>
    <row r="126" spans="1:15" ht="17.5" x14ac:dyDescent="0.35">
      <c r="A126" s="3"/>
      <c r="B126" s="3"/>
      <c r="C126" s="3"/>
      <c r="D126" s="4"/>
      <c r="E126" s="4"/>
      <c r="F126" s="3"/>
      <c r="G126" s="3"/>
      <c r="H126" s="3"/>
      <c r="I126" s="3"/>
      <c r="J126" s="3"/>
      <c r="K126" s="3"/>
      <c r="O126" s="81">
        <v>0</v>
      </c>
    </row>
    <row r="127" spans="1:15" ht="17.5" x14ac:dyDescent="0.35">
      <c r="A127" s="3"/>
      <c r="B127" s="3"/>
      <c r="C127" s="3"/>
      <c r="D127" s="4"/>
      <c r="E127" s="4"/>
      <c r="F127" s="3"/>
      <c r="G127" s="3"/>
      <c r="H127" s="3"/>
      <c r="I127" s="3"/>
      <c r="J127" s="3"/>
      <c r="K127" s="3"/>
      <c r="O127" s="81">
        <v>0</v>
      </c>
    </row>
    <row r="128" spans="1:15" ht="17.5" x14ac:dyDescent="0.35">
      <c r="A128" s="3"/>
      <c r="B128" s="3"/>
      <c r="C128" s="3"/>
      <c r="D128" s="4"/>
      <c r="E128" s="4"/>
      <c r="F128" s="3"/>
      <c r="G128" s="3"/>
      <c r="H128" s="3"/>
      <c r="I128" s="3"/>
      <c r="J128" s="3"/>
      <c r="K128" s="3"/>
      <c r="O128" s="81">
        <v>0</v>
      </c>
    </row>
    <row r="129" spans="1:15" ht="17.5" x14ac:dyDescent="0.35">
      <c r="A129" s="3"/>
      <c r="B129" s="3"/>
      <c r="C129" s="3"/>
      <c r="D129" s="4"/>
      <c r="E129" s="4"/>
      <c r="F129" s="3"/>
      <c r="G129" s="3"/>
      <c r="H129" s="3"/>
      <c r="I129" s="3"/>
      <c r="J129" s="3"/>
      <c r="K129" s="3"/>
      <c r="O129" s="81">
        <v>0</v>
      </c>
    </row>
    <row r="130" spans="1:15" ht="17.5" x14ac:dyDescent="0.35">
      <c r="A130" s="3"/>
      <c r="B130" s="3"/>
      <c r="C130" s="3"/>
      <c r="D130" s="4"/>
      <c r="E130" s="4"/>
      <c r="F130" s="3"/>
      <c r="G130" s="3"/>
      <c r="H130" s="3"/>
      <c r="I130" s="3"/>
      <c r="J130" s="3"/>
      <c r="K130" s="3"/>
      <c r="O130" s="81">
        <v>0</v>
      </c>
    </row>
    <row r="131" spans="1:15" ht="17.5" x14ac:dyDescent="0.35">
      <c r="A131" s="3"/>
      <c r="B131" s="3"/>
      <c r="C131" s="3"/>
      <c r="D131" s="4"/>
      <c r="E131" s="4"/>
      <c r="F131" s="3"/>
      <c r="G131" s="3"/>
      <c r="H131" s="3"/>
      <c r="I131" s="3"/>
      <c r="J131" s="3"/>
      <c r="K131" s="3"/>
      <c r="O131" s="81">
        <v>0.05</v>
      </c>
    </row>
    <row r="132" spans="1:15" ht="17.5" x14ac:dyDescent="0.35">
      <c r="A132" s="3"/>
      <c r="B132" s="3"/>
      <c r="C132" s="3"/>
      <c r="D132" s="4"/>
      <c r="E132" s="4"/>
      <c r="F132" s="3"/>
      <c r="G132" s="3"/>
      <c r="H132" s="3"/>
      <c r="I132" s="3"/>
      <c r="J132" s="3"/>
      <c r="K132" s="3"/>
      <c r="O132" s="81">
        <v>0.05</v>
      </c>
    </row>
    <row r="133" spans="1:15" ht="17.5" x14ac:dyDescent="0.35">
      <c r="A133" s="3"/>
      <c r="B133" s="3"/>
      <c r="C133" s="3"/>
      <c r="D133" s="4"/>
      <c r="E133" s="4"/>
      <c r="F133" s="3"/>
      <c r="G133" s="3"/>
      <c r="H133" s="3"/>
      <c r="I133" s="3"/>
      <c r="J133" s="3"/>
      <c r="K133" s="3"/>
      <c r="O133" s="81">
        <v>0.05</v>
      </c>
    </row>
    <row r="134" spans="1:15" ht="17.5" x14ac:dyDescent="0.35">
      <c r="A134" s="3"/>
      <c r="B134" s="3"/>
      <c r="C134" s="3"/>
      <c r="D134" s="4"/>
      <c r="E134" s="4"/>
      <c r="F134" s="3"/>
      <c r="G134" s="3"/>
      <c r="H134" s="3"/>
      <c r="I134" s="3"/>
      <c r="J134" s="3"/>
      <c r="K134" s="3"/>
      <c r="O134" s="81">
        <v>0.05</v>
      </c>
    </row>
    <row r="135" spans="1:15" ht="17.5" x14ac:dyDescent="0.35">
      <c r="A135" s="3"/>
      <c r="B135" s="3"/>
      <c r="C135" s="3"/>
      <c r="D135" s="4"/>
      <c r="E135" s="4"/>
      <c r="F135" s="3"/>
      <c r="G135" s="3"/>
      <c r="H135" s="3"/>
      <c r="I135" s="3"/>
      <c r="J135" s="3"/>
      <c r="K135" s="3"/>
      <c r="O135" s="81">
        <v>0.05</v>
      </c>
    </row>
    <row r="136" spans="1:15" ht="17.5" x14ac:dyDescent="0.35">
      <c r="A136" s="3"/>
      <c r="B136" s="3"/>
      <c r="C136" s="3"/>
      <c r="D136" s="4"/>
      <c r="E136" s="4"/>
      <c r="F136" s="3"/>
      <c r="G136" s="3"/>
      <c r="H136" s="3"/>
      <c r="I136" s="3"/>
      <c r="J136" s="3"/>
      <c r="K136" s="3"/>
      <c r="O136" s="81">
        <v>0.05</v>
      </c>
    </row>
    <row r="137" spans="1:15" ht="17.5" x14ac:dyDescent="0.35">
      <c r="A137" s="3"/>
      <c r="B137" s="3"/>
      <c r="C137" s="3"/>
      <c r="D137" s="4"/>
      <c r="E137" s="4"/>
      <c r="F137" s="3"/>
      <c r="G137" s="3"/>
      <c r="H137" s="3"/>
      <c r="I137" s="3"/>
      <c r="J137" s="3"/>
      <c r="K137" s="3"/>
      <c r="O137" s="81">
        <v>0.05</v>
      </c>
    </row>
    <row r="138" spans="1:15" ht="17.5" x14ac:dyDescent="0.35">
      <c r="A138" s="3"/>
      <c r="B138" s="3"/>
      <c r="C138" s="3"/>
      <c r="D138" s="4"/>
      <c r="E138" s="4"/>
      <c r="F138" s="3"/>
      <c r="G138" s="3"/>
      <c r="H138" s="3"/>
      <c r="I138" s="3"/>
      <c r="J138" s="3"/>
      <c r="K138" s="3"/>
      <c r="O138" s="81">
        <v>0.05</v>
      </c>
    </row>
    <row r="139" spans="1:15" ht="17.5" x14ac:dyDescent="0.35">
      <c r="A139" s="3"/>
      <c r="B139" s="3"/>
      <c r="C139" s="3"/>
      <c r="D139" s="4"/>
      <c r="E139" s="4"/>
      <c r="F139" s="3"/>
      <c r="G139" s="3"/>
      <c r="H139" s="3"/>
      <c r="I139" s="3"/>
      <c r="J139" s="3"/>
      <c r="K139" s="3"/>
      <c r="O139" s="81">
        <v>0.05</v>
      </c>
    </row>
    <row r="140" spans="1:15" ht="17.5" x14ac:dyDescent="0.35">
      <c r="A140" s="3"/>
      <c r="B140" s="3"/>
      <c r="C140" s="3"/>
      <c r="D140" s="4"/>
      <c r="E140" s="4"/>
      <c r="F140" s="3"/>
      <c r="G140" s="3"/>
      <c r="H140" s="3"/>
      <c r="I140" s="3"/>
      <c r="J140" s="3"/>
      <c r="K140" s="3"/>
      <c r="O140" s="81">
        <v>0.05</v>
      </c>
    </row>
    <row r="141" spans="1:15" ht="17.5" x14ac:dyDescent="0.35">
      <c r="A141" s="3"/>
      <c r="B141" s="3"/>
      <c r="C141" s="3"/>
      <c r="D141" s="4"/>
      <c r="E141" s="4"/>
      <c r="F141" s="3"/>
      <c r="G141" s="3"/>
      <c r="H141" s="3"/>
      <c r="I141" s="3"/>
      <c r="J141" s="3"/>
      <c r="K141" s="3"/>
      <c r="O141" s="81">
        <v>0</v>
      </c>
    </row>
    <row r="142" spans="1:15" ht="17.5" x14ac:dyDescent="0.35">
      <c r="A142" s="3"/>
      <c r="B142" s="3"/>
      <c r="C142" s="3"/>
      <c r="D142" s="4"/>
      <c r="E142" s="4"/>
      <c r="F142" s="3"/>
      <c r="G142" s="3"/>
      <c r="H142" s="3"/>
      <c r="I142" s="3"/>
      <c r="J142" s="3"/>
      <c r="K142" s="3"/>
      <c r="O142" s="81">
        <v>0</v>
      </c>
    </row>
    <row r="143" spans="1:15" ht="17.5" x14ac:dyDescent="0.35">
      <c r="A143" s="3"/>
      <c r="B143" s="3"/>
      <c r="C143" s="3"/>
      <c r="D143" s="4"/>
      <c r="E143" s="4"/>
      <c r="F143" s="3"/>
      <c r="G143" s="3"/>
      <c r="H143" s="3"/>
      <c r="I143" s="3"/>
      <c r="J143" s="3"/>
      <c r="K143" s="3"/>
      <c r="O143" s="81">
        <v>0</v>
      </c>
    </row>
    <row r="144" spans="1:15" ht="17.5" x14ac:dyDescent="0.35">
      <c r="A144" s="3"/>
      <c r="B144" s="3"/>
      <c r="C144" s="3"/>
      <c r="D144" s="4"/>
      <c r="E144" s="4"/>
      <c r="F144" s="3"/>
      <c r="G144" s="3"/>
      <c r="H144" s="3"/>
      <c r="I144" s="3"/>
      <c r="J144" s="3"/>
      <c r="K144" s="3"/>
      <c r="O144" s="81">
        <v>0.5</v>
      </c>
    </row>
    <row r="145" spans="1:15" ht="17.5" x14ac:dyDescent="0.35">
      <c r="A145" s="3"/>
      <c r="B145" s="3"/>
      <c r="C145" s="3"/>
      <c r="D145" s="4"/>
      <c r="E145" s="4"/>
      <c r="F145" s="3"/>
      <c r="G145" s="3"/>
      <c r="H145" s="3"/>
      <c r="I145" s="3"/>
      <c r="J145" s="3"/>
      <c r="K145" s="3"/>
      <c r="O145" s="81">
        <v>0.5</v>
      </c>
    </row>
    <row r="146" spans="1:15" ht="17.5" x14ac:dyDescent="0.35">
      <c r="A146" s="3"/>
      <c r="B146" s="3"/>
      <c r="C146" s="3"/>
      <c r="D146" s="4"/>
      <c r="E146" s="4"/>
      <c r="F146" s="3"/>
      <c r="G146" s="3"/>
      <c r="H146" s="3"/>
      <c r="I146" s="3"/>
      <c r="J146" s="3"/>
      <c r="K146" s="3"/>
      <c r="O146" s="81">
        <v>0.5</v>
      </c>
    </row>
    <row r="147" spans="1:15" ht="17.5" x14ac:dyDescent="0.35">
      <c r="A147" s="3"/>
      <c r="B147" s="3"/>
      <c r="C147" s="3"/>
      <c r="D147" s="4"/>
      <c r="E147" s="4"/>
      <c r="F147" s="3"/>
      <c r="G147" s="3"/>
      <c r="H147" s="3"/>
      <c r="I147" s="3"/>
      <c r="J147" s="3"/>
      <c r="K147" s="3"/>
      <c r="O147" s="81">
        <v>0.5</v>
      </c>
    </row>
    <row r="148" spans="1:15" ht="17.5" x14ac:dyDescent="0.35">
      <c r="A148" s="3"/>
      <c r="B148" s="3"/>
      <c r="C148" s="3"/>
      <c r="D148" s="4"/>
      <c r="E148" s="4"/>
      <c r="F148" s="3"/>
      <c r="G148" s="3"/>
      <c r="H148" s="3"/>
      <c r="I148" s="3"/>
      <c r="J148" s="3"/>
      <c r="K148" s="3"/>
      <c r="O148" s="81">
        <v>0.75</v>
      </c>
    </row>
    <row r="149" spans="1:15" ht="17.5" x14ac:dyDescent="0.35">
      <c r="A149" s="3"/>
      <c r="B149" s="3"/>
      <c r="C149" s="3"/>
      <c r="D149" s="4"/>
      <c r="E149" s="4"/>
      <c r="F149" s="3"/>
      <c r="G149" s="3"/>
      <c r="H149" s="3"/>
      <c r="I149" s="3"/>
      <c r="J149" s="3"/>
      <c r="K149" s="3"/>
      <c r="O149" s="81">
        <v>0.75</v>
      </c>
    </row>
    <row r="150" spans="1:15" ht="17.5" x14ac:dyDescent="0.35">
      <c r="A150" s="3"/>
      <c r="B150" s="3"/>
      <c r="C150" s="3"/>
      <c r="D150" s="4"/>
      <c r="E150" s="4"/>
      <c r="F150" s="3"/>
      <c r="G150" s="3"/>
      <c r="H150" s="3"/>
      <c r="I150" s="3"/>
      <c r="J150" s="3"/>
      <c r="K150" s="3"/>
      <c r="O150" s="81">
        <v>0.75</v>
      </c>
    </row>
    <row r="151" spans="1:15" ht="17.5" x14ac:dyDescent="0.35">
      <c r="A151" s="3"/>
      <c r="B151" s="3"/>
      <c r="C151" s="3"/>
      <c r="D151" s="4"/>
      <c r="E151" s="4"/>
      <c r="F151" s="3"/>
      <c r="G151" s="3"/>
      <c r="H151" s="3"/>
      <c r="I151" s="3"/>
      <c r="J151" s="3"/>
      <c r="K151" s="3"/>
      <c r="O151" s="81">
        <v>0.75</v>
      </c>
    </row>
    <row r="152" spans="1:15" ht="17.5" x14ac:dyDescent="0.35">
      <c r="A152" s="3"/>
      <c r="B152" s="3"/>
      <c r="C152" s="3"/>
      <c r="D152" s="4"/>
      <c r="E152" s="4"/>
      <c r="F152" s="3"/>
      <c r="G152" s="3"/>
      <c r="H152" s="3"/>
      <c r="I152" s="3"/>
      <c r="J152" s="3"/>
      <c r="K152" s="3"/>
      <c r="O152" s="81">
        <v>0.6</v>
      </c>
    </row>
    <row r="153" spans="1:15" ht="17.5" x14ac:dyDescent="0.35">
      <c r="A153" s="3"/>
      <c r="B153" s="3"/>
      <c r="C153" s="3"/>
      <c r="D153" s="4"/>
      <c r="E153" s="4"/>
      <c r="F153" s="3"/>
      <c r="G153" s="3"/>
      <c r="H153" s="3"/>
      <c r="I153" s="3"/>
      <c r="J153" s="3"/>
      <c r="K153" s="3"/>
      <c r="O153" s="81">
        <v>0.6</v>
      </c>
    </row>
    <row r="154" spans="1:15" ht="17.5" x14ac:dyDescent="0.35">
      <c r="A154" s="3"/>
      <c r="B154" s="3"/>
      <c r="C154" s="3"/>
      <c r="D154" s="4"/>
      <c r="E154" s="4"/>
      <c r="F154" s="3"/>
      <c r="G154" s="3"/>
      <c r="H154" s="3"/>
      <c r="I154" s="3"/>
      <c r="J154" s="3"/>
      <c r="K154" s="3"/>
      <c r="O154" s="81">
        <v>0</v>
      </c>
    </row>
    <row r="155" spans="1:15" ht="17.5" x14ac:dyDescent="0.35">
      <c r="A155" s="3"/>
      <c r="B155" s="3"/>
      <c r="C155" s="3"/>
      <c r="D155" s="4"/>
      <c r="E155" s="4"/>
      <c r="F155" s="3"/>
      <c r="G155" s="3"/>
      <c r="H155" s="3"/>
      <c r="I155" s="3"/>
      <c r="J155" s="3"/>
      <c r="K155" s="3"/>
      <c r="O155" s="81">
        <v>0</v>
      </c>
    </row>
    <row r="156" spans="1:15" ht="17.5" x14ac:dyDescent="0.35">
      <c r="A156" s="3"/>
      <c r="B156" s="3"/>
      <c r="C156" s="3"/>
      <c r="D156" s="4"/>
      <c r="E156" s="4"/>
      <c r="F156" s="3"/>
      <c r="G156" s="3"/>
      <c r="H156" s="3"/>
      <c r="I156" s="3"/>
      <c r="J156" s="3"/>
      <c r="K156" s="3"/>
      <c r="O156" s="81">
        <v>0</v>
      </c>
    </row>
    <row r="157" spans="1:15" ht="17.5" x14ac:dyDescent="0.35">
      <c r="A157" s="3"/>
      <c r="B157" s="3"/>
      <c r="C157" s="3"/>
      <c r="D157" s="4"/>
      <c r="E157" s="4"/>
      <c r="F157" s="3"/>
      <c r="G157" s="3"/>
      <c r="H157" s="3"/>
      <c r="I157" s="3"/>
      <c r="J157" s="3"/>
      <c r="K157" s="3"/>
      <c r="O157" s="81">
        <v>0</v>
      </c>
    </row>
    <row r="158" spans="1:15" ht="17.5" x14ac:dyDescent="0.35">
      <c r="A158" s="3"/>
      <c r="B158" s="3"/>
      <c r="C158" s="3"/>
      <c r="D158" s="4"/>
      <c r="E158" s="4"/>
      <c r="F158" s="3"/>
      <c r="G158" s="3"/>
      <c r="H158" s="3"/>
      <c r="I158" s="3"/>
      <c r="J158" s="3"/>
      <c r="K158" s="3"/>
      <c r="O158" s="81">
        <v>0</v>
      </c>
    </row>
    <row r="159" spans="1:15" ht="17.5" x14ac:dyDescent="0.35">
      <c r="A159" s="3"/>
      <c r="B159" s="3"/>
      <c r="C159" s="3"/>
      <c r="D159" s="4"/>
      <c r="E159" s="4"/>
      <c r="F159" s="3"/>
      <c r="G159" s="3"/>
      <c r="H159" s="3"/>
      <c r="I159" s="3"/>
      <c r="J159" s="3"/>
      <c r="K159" s="3"/>
      <c r="O159" s="81">
        <v>0</v>
      </c>
    </row>
    <row r="160" spans="1:15" ht="17.5" x14ac:dyDescent="0.35">
      <c r="A160" s="3"/>
      <c r="B160" s="3"/>
      <c r="C160" s="3"/>
      <c r="D160" s="4"/>
      <c r="E160" s="4"/>
      <c r="F160" s="3"/>
      <c r="G160" s="3"/>
      <c r="H160" s="3"/>
      <c r="I160" s="3"/>
      <c r="J160" s="3"/>
      <c r="K160" s="3"/>
      <c r="O160" s="81">
        <v>0</v>
      </c>
    </row>
    <row r="161" spans="1:15" ht="17.5" x14ac:dyDescent="0.35">
      <c r="A161" s="3"/>
      <c r="B161" s="3"/>
      <c r="C161" s="3"/>
      <c r="D161" s="4"/>
      <c r="E161" s="4"/>
      <c r="F161" s="3"/>
      <c r="G161" s="3"/>
      <c r="H161" s="3"/>
      <c r="I161" s="3"/>
      <c r="J161" s="3"/>
      <c r="K161" s="3"/>
      <c r="O161" s="81">
        <v>0</v>
      </c>
    </row>
    <row r="162" spans="1:15" ht="17.5" x14ac:dyDescent="0.35">
      <c r="A162" s="3"/>
      <c r="B162" s="3"/>
      <c r="C162" s="3"/>
      <c r="D162" s="4"/>
      <c r="E162" s="4"/>
      <c r="F162" s="3"/>
      <c r="G162" s="3"/>
      <c r="H162" s="3"/>
      <c r="I162" s="3"/>
      <c r="J162" s="3"/>
      <c r="K162" s="3"/>
      <c r="O162" s="81">
        <v>0</v>
      </c>
    </row>
    <row r="163" spans="1:15" ht="17.5" x14ac:dyDescent="0.35">
      <c r="A163" s="3"/>
      <c r="B163" s="3"/>
      <c r="C163" s="3"/>
      <c r="D163" s="4"/>
      <c r="E163" s="4"/>
      <c r="F163" s="3"/>
      <c r="G163" s="3"/>
      <c r="H163" s="3"/>
      <c r="I163" s="3"/>
      <c r="J163" s="3"/>
      <c r="K163" s="3"/>
      <c r="O163" s="81">
        <v>0</v>
      </c>
    </row>
    <row r="164" spans="1:15" ht="17.5" x14ac:dyDescent="0.35">
      <c r="A164" s="3"/>
      <c r="B164" s="3"/>
      <c r="C164" s="3"/>
      <c r="D164" s="4"/>
      <c r="E164" s="4"/>
      <c r="F164" s="3"/>
      <c r="G164" s="3"/>
      <c r="H164" s="3"/>
      <c r="I164" s="3"/>
      <c r="J164" s="3"/>
      <c r="K164" s="3"/>
      <c r="O164" s="81">
        <v>0</v>
      </c>
    </row>
    <row r="165" spans="1:15" ht="17.5" x14ac:dyDescent="0.35">
      <c r="A165" s="3"/>
      <c r="B165" s="3"/>
      <c r="C165" s="3"/>
      <c r="D165" s="4"/>
      <c r="E165" s="4"/>
      <c r="F165" s="3"/>
      <c r="G165" s="3"/>
      <c r="H165" s="3"/>
      <c r="I165" s="3"/>
      <c r="J165" s="3"/>
      <c r="K165" s="3"/>
      <c r="O165" s="81">
        <v>0</v>
      </c>
    </row>
    <row r="166" spans="1:15" ht="17.5" x14ac:dyDescent="0.35">
      <c r="A166" s="3"/>
      <c r="B166" s="3"/>
      <c r="C166" s="3"/>
      <c r="D166" s="4"/>
      <c r="E166" s="4"/>
      <c r="F166" s="3"/>
      <c r="G166" s="3"/>
      <c r="H166" s="3"/>
      <c r="I166" s="3"/>
      <c r="J166" s="3"/>
      <c r="K166" s="3"/>
      <c r="O166" s="81">
        <v>0</v>
      </c>
    </row>
    <row r="167" spans="1:15" ht="17.5" x14ac:dyDescent="0.35">
      <c r="A167" s="3"/>
      <c r="B167" s="3"/>
      <c r="C167" s="3"/>
      <c r="D167" s="4"/>
      <c r="E167" s="4"/>
      <c r="F167" s="3"/>
      <c r="G167" s="3"/>
      <c r="H167" s="3"/>
      <c r="I167" s="3"/>
      <c r="J167" s="3"/>
      <c r="K167" s="3"/>
      <c r="O167" s="81">
        <v>0</v>
      </c>
    </row>
    <row r="168" spans="1:15" ht="17.5" x14ac:dyDescent="0.35">
      <c r="A168" s="3"/>
      <c r="B168" s="3"/>
      <c r="C168" s="3"/>
      <c r="D168" s="4"/>
      <c r="E168" s="4"/>
      <c r="F168" s="3"/>
      <c r="G168" s="3"/>
      <c r="H168" s="3"/>
      <c r="I168" s="3"/>
      <c r="J168" s="3"/>
      <c r="K168" s="3"/>
      <c r="O168" s="81">
        <v>0</v>
      </c>
    </row>
    <row r="169" spans="1:15" ht="17.5" x14ac:dyDescent="0.35">
      <c r="A169" s="3"/>
      <c r="B169" s="3"/>
      <c r="C169" s="3"/>
      <c r="D169" s="4"/>
      <c r="E169" s="4"/>
      <c r="F169" s="3"/>
      <c r="G169" s="3"/>
      <c r="H169" s="3"/>
      <c r="I169" s="3"/>
      <c r="J169" s="3"/>
      <c r="K169" s="3"/>
      <c r="O169" s="81">
        <v>0</v>
      </c>
    </row>
    <row r="170" spans="1:15" ht="17.5" x14ac:dyDescent="0.35">
      <c r="A170" s="3"/>
      <c r="B170" s="3"/>
      <c r="C170" s="3"/>
      <c r="D170" s="4"/>
      <c r="E170" s="4"/>
      <c r="F170" s="3"/>
      <c r="G170" s="3"/>
      <c r="H170" s="3"/>
      <c r="I170" s="3"/>
      <c r="J170" s="3"/>
      <c r="K170" s="3"/>
      <c r="O170" s="81">
        <v>0</v>
      </c>
    </row>
    <row r="171" spans="1:15" x14ac:dyDescent="0.35">
      <c r="O171" s="81">
        <v>0</v>
      </c>
    </row>
    <row r="172" spans="1:15" x14ac:dyDescent="0.35">
      <c r="O172" s="81">
        <v>0</v>
      </c>
    </row>
    <row r="173" spans="1:15" x14ac:dyDescent="0.35">
      <c r="O173" s="81">
        <v>0</v>
      </c>
    </row>
    <row r="174" spans="1:15" x14ac:dyDescent="0.35">
      <c r="O174" s="81">
        <v>0</v>
      </c>
    </row>
    <row r="175" spans="1:15" x14ac:dyDescent="0.35">
      <c r="O175" s="81">
        <v>0</v>
      </c>
    </row>
    <row r="176" spans="1:15" x14ac:dyDescent="0.35">
      <c r="O176" s="81">
        <v>0</v>
      </c>
    </row>
    <row r="177" spans="15:15" x14ac:dyDescent="0.35">
      <c r="O177" s="81">
        <v>0</v>
      </c>
    </row>
    <row r="178" spans="15:15" x14ac:dyDescent="0.35">
      <c r="O178" s="81">
        <v>0</v>
      </c>
    </row>
    <row r="179" spans="15:15" x14ac:dyDescent="0.35">
      <c r="O179" s="81">
        <v>0</v>
      </c>
    </row>
    <row r="180" spans="15:15" x14ac:dyDescent="0.35">
      <c r="O180" s="81">
        <v>0</v>
      </c>
    </row>
    <row r="181" spans="15:15" x14ac:dyDescent="0.35">
      <c r="O181" s="81">
        <v>0</v>
      </c>
    </row>
    <row r="182" spans="15:15" x14ac:dyDescent="0.35">
      <c r="O182" s="81">
        <v>0.25</v>
      </c>
    </row>
    <row r="183" spans="15:15" x14ac:dyDescent="0.35">
      <c r="O183" s="81">
        <v>0.25</v>
      </c>
    </row>
    <row r="184" spans="15:15" x14ac:dyDescent="0.35">
      <c r="O184" s="81">
        <v>0.25</v>
      </c>
    </row>
    <row r="185" spans="15:15" x14ac:dyDescent="0.35">
      <c r="O185" s="81">
        <v>0.25</v>
      </c>
    </row>
    <row r="186" spans="15:15" x14ac:dyDescent="0.35">
      <c r="O186" s="81">
        <v>0.25</v>
      </c>
    </row>
    <row r="187" spans="15:15" x14ac:dyDescent="0.35">
      <c r="O187" s="81">
        <v>0.25</v>
      </c>
    </row>
    <row r="188" spans="15:15" x14ac:dyDescent="0.35">
      <c r="O188" s="81">
        <v>0.25</v>
      </c>
    </row>
    <row r="189" spans="15:15" x14ac:dyDescent="0.35">
      <c r="O189" s="81">
        <v>0.25</v>
      </c>
    </row>
    <row r="190" spans="15:15" x14ac:dyDescent="0.35">
      <c r="O190" s="81">
        <v>0.25</v>
      </c>
    </row>
    <row r="191" spans="15:15" x14ac:dyDescent="0.35">
      <c r="O191" s="81">
        <v>0.25</v>
      </c>
    </row>
    <row r="192" spans="15:15" x14ac:dyDescent="0.35">
      <c r="O192" s="81">
        <v>0.25</v>
      </c>
    </row>
    <row r="193" spans="15:15" x14ac:dyDescent="0.35">
      <c r="O193" s="81">
        <v>0.25</v>
      </c>
    </row>
  </sheetData>
  <mergeCells count="15">
    <mergeCell ref="G3:H3"/>
    <mergeCell ref="B3:B4"/>
    <mergeCell ref="C3:C4"/>
    <mergeCell ref="D3:D4"/>
    <mergeCell ref="E3:E4"/>
    <mergeCell ref="F3:F4"/>
    <mergeCell ref="B58:B71"/>
    <mergeCell ref="B72:B83"/>
    <mergeCell ref="B84:B85"/>
    <mergeCell ref="B86:B97"/>
    <mergeCell ref="B5:B24"/>
    <mergeCell ref="B25:B44"/>
    <mergeCell ref="B45:B47"/>
    <mergeCell ref="B48:B55"/>
    <mergeCell ref="B56:B57"/>
  </mergeCells>
  <printOptions horizontalCentered="1"/>
  <pageMargins left="0.45" right="0.45" top="1" bottom="0.75" header="0.3" footer="0.3"/>
  <pageSetup scale="50" fitToWidth="0" fitToHeight="0" orientation="landscape" r:id="rId1"/>
  <headerFooter>
    <oddHeader>&amp;L&amp;"Arial,Regular"&amp;14Commonwealth of Pennsylvania
Office of Developmental Programs&amp;C&amp;"Arial,Regular"&amp;14FY 21/22 IDA Draft Fee Range 
for Residential and Residential Ineligible Services&amp;R&amp;"Arial,Regular"&amp;14Draft &amp;&amp; Confidential</oddHeader>
    <oddFooter>&amp;L&amp;"Arial,Regular"&amp;14&amp;G&amp;C&amp;"Arial,Regular"&amp;14Page &amp;P of &amp;N&amp;R&amp;14&amp;D</oddFooter>
  </headerFooter>
  <rowBreaks count="2" manualBreakCount="2">
    <brk id="44" max="10" man="1"/>
    <brk id="83" max="1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J170"/>
  <sheetViews>
    <sheetView zoomScale="55" zoomScaleNormal="55" zoomScaleSheetLayoutView="40" zoomScalePageLayoutView="50" workbookViewId="0">
      <selection activeCell="O14" sqref="O14"/>
    </sheetView>
  </sheetViews>
  <sheetFormatPr defaultColWidth="9.1796875" defaultRowHeight="18" x14ac:dyDescent="0.35"/>
  <cols>
    <col min="1" max="1" width="10.6328125" style="5" customWidth="1"/>
    <col min="2" max="2" width="33.08984375" style="1" customWidth="1"/>
    <col min="3" max="3" width="33.26953125" style="1" customWidth="1"/>
    <col min="4" max="4" width="28.90625" style="2" customWidth="1"/>
    <col min="5" max="5" width="18.08984375" style="2" customWidth="1"/>
    <col min="6" max="8" width="20.453125" style="1" customWidth="1"/>
    <col min="9" max="9" width="13.1796875" style="1" bestFit="1" customWidth="1"/>
    <col min="10" max="10" width="17.7265625" style="1" bestFit="1" customWidth="1"/>
    <col min="11" max="16384" width="9.1796875" style="1"/>
  </cols>
  <sheetData>
    <row r="1" spans="1:10" ht="24.75" customHeight="1" x14ac:dyDescent="0.35">
      <c r="A1" s="3"/>
      <c r="B1" s="6" t="s">
        <v>255</v>
      </c>
      <c r="C1" s="3"/>
      <c r="D1" s="4"/>
      <c r="E1" s="4"/>
      <c r="F1" s="3"/>
      <c r="G1" s="3"/>
      <c r="H1" s="3"/>
    </row>
    <row r="2" spans="1:10" ht="18" customHeight="1" thickBot="1" x14ac:dyDescent="0.4">
      <c r="B2" s="7" t="s">
        <v>2</v>
      </c>
      <c r="C2" s="5" t="s">
        <v>3</v>
      </c>
      <c r="D2" s="8" t="s">
        <v>4</v>
      </c>
      <c r="E2" s="8" t="s">
        <v>5</v>
      </c>
      <c r="F2" s="5" t="s">
        <v>6</v>
      </c>
      <c r="G2" s="5" t="s">
        <v>7</v>
      </c>
      <c r="H2" s="5" t="s">
        <v>8</v>
      </c>
    </row>
    <row r="3" spans="1:10" ht="35" customHeight="1" x14ac:dyDescent="0.35">
      <c r="B3" s="97" t="s">
        <v>9</v>
      </c>
      <c r="C3" s="95" t="s">
        <v>10</v>
      </c>
      <c r="D3" s="95" t="s">
        <v>11</v>
      </c>
      <c r="E3" s="95" t="s">
        <v>12</v>
      </c>
      <c r="F3" s="101" t="s">
        <v>13</v>
      </c>
      <c r="G3" s="95" t="s">
        <v>14</v>
      </c>
      <c r="H3" s="96"/>
      <c r="I3" s="1" t="s">
        <v>276</v>
      </c>
      <c r="J3" s="1" t="s">
        <v>281</v>
      </c>
    </row>
    <row r="4" spans="1:10" s="9" customFormat="1" ht="35" customHeight="1" thickBot="1" x14ac:dyDescent="0.4">
      <c r="B4" s="98"/>
      <c r="C4" s="99"/>
      <c r="D4" s="99"/>
      <c r="E4" s="100"/>
      <c r="F4" s="102"/>
      <c r="G4" s="10" t="s">
        <v>0</v>
      </c>
      <c r="H4" s="11" t="s">
        <v>1</v>
      </c>
    </row>
    <row r="5" spans="1:10" x14ac:dyDescent="0.35">
      <c r="A5" s="12" t="s">
        <v>20</v>
      </c>
      <c r="B5" s="92" t="s">
        <v>21</v>
      </c>
      <c r="C5" s="13" t="s">
        <v>22</v>
      </c>
      <c r="D5" s="14" t="s">
        <v>23</v>
      </c>
      <c r="E5" s="15" t="s">
        <v>24</v>
      </c>
      <c r="F5" s="16">
        <v>479.77</v>
      </c>
      <c r="G5" s="17">
        <v>483.84977249010285</v>
      </c>
      <c r="H5" s="18">
        <v>870.64075284066348</v>
      </c>
      <c r="I5" s="81">
        <v>0</v>
      </c>
      <c r="J5" s="84">
        <f>(H5-G5)*I5+G5</f>
        <v>483.84977249010285</v>
      </c>
    </row>
    <row r="6" spans="1:10" x14ac:dyDescent="0.35">
      <c r="A6" s="12" t="s">
        <v>25</v>
      </c>
      <c r="B6" s="93"/>
      <c r="C6" s="19" t="s">
        <v>26</v>
      </c>
      <c r="D6" s="20" t="s">
        <v>27</v>
      </c>
      <c r="E6" s="21" t="s">
        <v>24</v>
      </c>
      <c r="F6" s="22">
        <v>479.77</v>
      </c>
      <c r="G6" s="23">
        <v>483.84977249010285</v>
      </c>
      <c r="H6" s="24">
        <v>870.64075284066348</v>
      </c>
      <c r="I6" s="81">
        <v>0</v>
      </c>
      <c r="J6" s="84">
        <f t="shared" ref="J6:J69" si="0">(H6-G6)*I6+G6</f>
        <v>483.84977249010285</v>
      </c>
    </row>
    <row r="7" spans="1:10" x14ac:dyDescent="0.35">
      <c r="A7" s="12" t="s">
        <v>28</v>
      </c>
      <c r="B7" s="93"/>
      <c r="C7" s="25" t="s">
        <v>29</v>
      </c>
      <c r="D7" s="26" t="s">
        <v>30</v>
      </c>
      <c r="E7" s="21" t="s">
        <v>24</v>
      </c>
      <c r="F7" s="22">
        <v>346.6</v>
      </c>
      <c r="G7" s="23">
        <v>348.86014482886196</v>
      </c>
      <c r="H7" s="24">
        <v>633.05782895563152</v>
      </c>
      <c r="I7" s="81">
        <v>0</v>
      </c>
      <c r="J7" s="84">
        <f t="shared" si="0"/>
        <v>348.86014482886196</v>
      </c>
    </row>
    <row r="8" spans="1:10" x14ac:dyDescent="0.35">
      <c r="A8" s="12" t="s">
        <v>31</v>
      </c>
      <c r="B8" s="93"/>
      <c r="C8" s="25" t="s">
        <v>32</v>
      </c>
      <c r="D8" s="26" t="s">
        <v>33</v>
      </c>
      <c r="E8" s="21" t="s">
        <v>24</v>
      </c>
      <c r="F8" s="22">
        <v>272.64</v>
      </c>
      <c r="G8" s="23">
        <v>273.02545669151203</v>
      </c>
      <c r="H8" s="24">
        <v>487.17723481130309</v>
      </c>
      <c r="I8" s="81">
        <v>0</v>
      </c>
      <c r="J8" s="84">
        <f t="shared" si="0"/>
        <v>273.02545669151203</v>
      </c>
    </row>
    <row r="9" spans="1:10" ht="18.5" thickBot="1" x14ac:dyDescent="0.4">
      <c r="A9" s="12" t="s">
        <v>34</v>
      </c>
      <c r="B9" s="93"/>
      <c r="C9" s="27" t="s">
        <v>35</v>
      </c>
      <c r="D9" s="28" t="s">
        <v>36</v>
      </c>
      <c r="E9" s="29" t="s">
        <v>24</v>
      </c>
      <c r="F9" s="30">
        <v>250.24</v>
      </c>
      <c r="G9" s="31">
        <v>249.79987008171167</v>
      </c>
      <c r="H9" s="32">
        <v>456.21822658066014</v>
      </c>
      <c r="I9" s="81">
        <v>0</v>
      </c>
      <c r="J9" s="84">
        <f t="shared" si="0"/>
        <v>249.79987008171167</v>
      </c>
    </row>
    <row r="10" spans="1:10" x14ac:dyDescent="0.35">
      <c r="A10" s="12" t="s">
        <v>37</v>
      </c>
      <c r="B10" s="93"/>
      <c r="C10" s="33" t="s">
        <v>38</v>
      </c>
      <c r="D10" s="34" t="s">
        <v>39</v>
      </c>
      <c r="E10" s="15" t="s">
        <v>24</v>
      </c>
      <c r="F10" s="16">
        <v>579.61</v>
      </c>
      <c r="G10" s="17">
        <v>616.78376953204452</v>
      </c>
      <c r="H10" s="18">
        <v>1123.702977386331</v>
      </c>
      <c r="I10" s="81">
        <v>0</v>
      </c>
      <c r="J10" s="84">
        <f t="shared" si="0"/>
        <v>616.78376953204452</v>
      </c>
    </row>
    <row r="11" spans="1:10" x14ac:dyDescent="0.35">
      <c r="A11" s="12" t="s">
        <v>40</v>
      </c>
      <c r="B11" s="93"/>
      <c r="C11" s="25" t="s">
        <v>41</v>
      </c>
      <c r="D11" s="26" t="s">
        <v>42</v>
      </c>
      <c r="E11" s="21" t="s">
        <v>24</v>
      </c>
      <c r="F11" s="22">
        <v>579.61</v>
      </c>
      <c r="G11" s="23">
        <v>616.78376953204452</v>
      </c>
      <c r="H11" s="24">
        <v>1123.702977386331</v>
      </c>
      <c r="I11" s="81">
        <v>0</v>
      </c>
      <c r="J11" s="84">
        <f t="shared" si="0"/>
        <v>616.78376953204452</v>
      </c>
    </row>
    <row r="12" spans="1:10" x14ac:dyDescent="0.35">
      <c r="A12" s="12" t="s">
        <v>43</v>
      </c>
      <c r="B12" s="93"/>
      <c r="C12" s="25" t="s">
        <v>44</v>
      </c>
      <c r="D12" s="26" t="s">
        <v>45</v>
      </c>
      <c r="E12" s="21" t="s">
        <v>24</v>
      </c>
      <c r="F12" s="22">
        <v>388.94</v>
      </c>
      <c r="G12" s="23">
        <v>407.36217606421246</v>
      </c>
      <c r="H12" s="24">
        <v>746.83405751426676</v>
      </c>
      <c r="I12" s="81">
        <v>0</v>
      </c>
      <c r="J12" s="84">
        <f t="shared" si="0"/>
        <v>407.36217606421246</v>
      </c>
    </row>
    <row r="13" spans="1:10" x14ac:dyDescent="0.35">
      <c r="A13" s="12" t="s">
        <v>46</v>
      </c>
      <c r="B13" s="93"/>
      <c r="C13" s="35" t="s">
        <v>47</v>
      </c>
      <c r="D13" s="26" t="s">
        <v>48</v>
      </c>
      <c r="E13" s="21" t="s">
        <v>24</v>
      </c>
      <c r="F13" s="22">
        <v>307.69</v>
      </c>
      <c r="G13" s="23">
        <v>318.28353007359607</v>
      </c>
      <c r="H13" s="24">
        <v>581.59674882674278</v>
      </c>
      <c r="I13" s="81">
        <v>0</v>
      </c>
      <c r="J13" s="84">
        <f t="shared" si="0"/>
        <v>318.28353007359607</v>
      </c>
    </row>
    <row r="14" spans="1:10" ht="18.5" thickBot="1" x14ac:dyDescent="0.4">
      <c r="A14" s="12" t="s">
        <v>49</v>
      </c>
      <c r="B14" s="93"/>
      <c r="C14" s="27" t="s">
        <v>50</v>
      </c>
      <c r="D14" s="28" t="s">
        <v>51</v>
      </c>
      <c r="E14" s="29" t="s">
        <v>24</v>
      </c>
      <c r="F14" s="30">
        <v>277.25</v>
      </c>
      <c r="G14" s="31">
        <v>296.52160555587261</v>
      </c>
      <c r="H14" s="32">
        <v>529.99156609043132</v>
      </c>
      <c r="I14" s="81">
        <v>0</v>
      </c>
      <c r="J14" s="84">
        <f t="shared" si="0"/>
        <v>296.52160555587261</v>
      </c>
    </row>
    <row r="15" spans="1:10" x14ac:dyDescent="0.35">
      <c r="A15" s="12" t="s">
        <v>52</v>
      </c>
      <c r="B15" s="93"/>
      <c r="C15" s="33" t="s">
        <v>53</v>
      </c>
      <c r="D15" s="34" t="s">
        <v>54</v>
      </c>
      <c r="E15" s="15" t="s">
        <v>24</v>
      </c>
      <c r="F15" s="16">
        <v>838.79</v>
      </c>
      <c r="G15" s="17">
        <v>904.71097537849266</v>
      </c>
      <c r="H15" s="18">
        <v>1710.036411025166</v>
      </c>
      <c r="I15" s="81">
        <v>0</v>
      </c>
      <c r="J15" s="84">
        <f t="shared" si="0"/>
        <v>904.71097537849266</v>
      </c>
    </row>
    <row r="16" spans="1:10" x14ac:dyDescent="0.35">
      <c r="A16" s="12" t="s">
        <v>55</v>
      </c>
      <c r="B16" s="93"/>
      <c r="C16" s="25" t="s">
        <v>56</v>
      </c>
      <c r="D16" s="26" t="s">
        <v>57</v>
      </c>
      <c r="E16" s="21" t="s">
        <v>24</v>
      </c>
      <c r="F16" s="22">
        <v>710.79</v>
      </c>
      <c r="G16" s="23">
        <v>763.82356657775438</v>
      </c>
      <c r="H16" s="24">
        <v>1421.3143159955569</v>
      </c>
      <c r="I16" s="81">
        <v>0</v>
      </c>
      <c r="J16" s="84">
        <f t="shared" si="0"/>
        <v>763.82356657775438</v>
      </c>
    </row>
    <row r="17" spans="1:10" x14ac:dyDescent="0.35">
      <c r="A17" s="12" t="s">
        <v>58</v>
      </c>
      <c r="B17" s="93"/>
      <c r="C17" s="25" t="s">
        <v>59</v>
      </c>
      <c r="D17" s="26" t="s">
        <v>60</v>
      </c>
      <c r="E17" s="21" t="s">
        <v>24</v>
      </c>
      <c r="F17" s="22">
        <v>500.35</v>
      </c>
      <c r="G17" s="23">
        <v>533.42375745301831</v>
      </c>
      <c r="H17" s="24">
        <v>993.45557867685523</v>
      </c>
      <c r="I17" s="81">
        <v>0</v>
      </c>
      <c r="J17" s="84">
        <f t="shared" si="0"/>
        <v>533.42375745301831</v>
      </c>
    </row>
    <row r="18" spans="1:10" x14ac:dyDescent="0.35">
      <c r="A18" s="12" t="s">
        <v>61</v>
      </c>
      <c r="B18" s="93"/>
      <c r="C18" s="25" t="s">
        <v>62</v>
      </c>
      <c r="D18" s="26" t="s">
        <v>63</v>
      </c>
      <c r="E18" s="21" t="s">
        <v>24</v>
      </c>
      <c r="F18" s="22">
        <v>390.78</v>
      </c>
      <c r="G18" s="23">
        <v>411.60504457590991</v>
      </c>
      <c r="H18" s="24">
        <v>773.44237248729337</v>
      </c>
      <c r="I18" s="81">
        <v>0</v>
      </c>
      <c r="J18" s="84">
        <f t="shared" si="0"/>
        <v>411.60504457590991</v>
      </c>
    </row>
    <row r="19" spans="1:10" ht="18.5" thickBot="1" x14ac:dyDescent="0.4">
      <c r="A19" s="12" t="s">
        <v>64</v>
      </c>
      <c r="B19" s="93"/>
      <c r="C19" s="27" t="s">
        <v>65</v>
      </c>
      <c r="D19" s="28" t="s">
        <v>66</v>
      </c>
      <c r="E19" s="29" t="s">
        <v>24</v>
      </c>
      <c r="F19" s="30">
        <v>349.2</v>
      </c>
      <c r="G19" s="31">
        <v>377.35503892475037</v>
      </c>
      <c r="H19" s="32">
        <v>701.2618487298912</v>
      </c>
      <c r="I19" s="81">
        <v>0</v>
      </c>
      <c r="J19" s="84">
        <f t="shared" si="0"/>
        <v>377.35503892475037</v>
      </c>
    </row>
    <row r="20" spans="1:10" x14ac:dyDescent="0.35">
      <c r="A20" s="12" t="s">
        <v>67</v>
      </c>
      <c r="B20" s="93"/>
      <c r="C20" s="33" t="s">
        <v>68</v>
      </c>
      <c r="D20" s="34" t="s">
        <v>69</v>
      </c>
      <c r="E20" s="15" t="s">
        <v>24</v>
      </c>
      <c r="F20" s="16">
        <v>932.26</v>
      </c>
      <c r="G20" s="17">
        <v>1001.0007247596428</v>
      </c>
      <c r="H20" s="18">
        <v>1944.6407633562269</v>
      </c>
      <c r="I20" s="81">
        <v>0</v>
      </c>
      <c r="J20" s="84">
        <f t="shared" si="0"/>
        <v>1001.0007247596428</v>
      </c>
    </row>
    <row r="21" spans="1:10" x14ac:dyDescent="0.35">
      <c r="A21" s="12" t="s">
        <v>70</v>
      </c>
      <c r="B21" s="93"/>
      <c r="C21" s="35" t="s">
        <v>71</v>
      </c>
      <c r="D21" s="26" t="s">
        <v>72</v>
      </c>
      <c r="E21" s="21" t="s">
        <v>24</v>
      </c>
      <c r="F21" s="22">
        <v>783.57</v>
      </c>
      <c r="G21" s="23">
        <v>839.38945770346584</v>
      </c>
      <c r="H21" s="24">
        <v>1630.9840721661885</v>
      </c>
      <c r="I21" s="81">
        <v>0</v>
      </c>
      <c r="J21" s="84">
        <f t="shared" si="0"/>
        <v>839.38945770346584</v>
      </c>
    </row>
    <row r="22" spans="1:10" x14ac:dyDescent="0.35">
      <c r="A22" s="12" t="s">
        <v>73</v>
      </c>
      <c r="B22" s="93"/>
      <c r="C22" s="25" t="s">
        <v>74</v>
      </c>
      <c r="D22" s="26" t="s">
        <v>75</v>
      </c>
      <c r="E22" s="21" t="s">
        <v>24</v>
      </c>
      <c r="F22" s="22">
        <v>553.5</v>
      </c>
      <c r="G22" s="23">
        <v>588.28089649132448</v>
      </c>
      <c r="H22" s="24">
        <v>1137.2528544930001</v>
      </c>
      <c r="I22" s="81">
        <v>0</v>
      </c>
      <c r="J22" s="84">
        <f t="shared" si="0"/>
        <v>588.28089649132448</v>
      </c>
    </row>
    <row r="23" spans="1:10" x14ac:dyDescent="0.35">
      <c r="A23" s="12" t="s">
        <v>76</v>
      </c>
      <c r="B23" s="93"/>
      <c r="C23" s="35" t="s">
        <v>77</v>
      </c>
      <c r="D23" s="26" t="s">
        <v>78</v>
      </c>
      <c r="E23" s="21" t="s">
        <v>24</v>
      </c>
      <c r="F23" s="22">
        <v>432.79</v>
      </c>
      <c r="G23" s="23">
        <v>454.77393716583009</v>
      </c>
      <c r="H23" s="24">
        <v>866.36655110433662</v>
      </c>
      <c r="I23" s="81">
        <v>0</v>
      </c>
      <c r="J23" s="84">
        <f t="shared" si="0"/>
        <v>454.77393716583009</v>
      </c>
    </row>
    <row r="24" spans="1:10" ht="18.5" thickBot="1" x14ac:dyDescent="0.4">
      <c r="A24" s="12" t="s">
        <v>79</v>
      </c>
      <c r="B24" s="94"/>
      <c r="C24" s="27" t="s">
        <v>80</v>
      </c>
      <c r="D24" s="28" t="s">
        <v>81</v>
      </c>
      <c r="E24" s="29" t="s">
        <v>24</v>
      </c>
      <c r="F24" s="30">
        <v>379.49</v>
      </c>
      <c r="G24" s="31">
        <v>409.28630817939586</v>
      </c>
      <c r="H24" s="32">
        <v>796.93996809951</v>
      </c>
      <c r="I24" s="81">
        <v>0</v>
      </c>
      <c r="J24" s="84">
        <f t="shared" si="0"/>
        <v>409.28630817939586</v>
      </c>
    </row>
    <row r="25" spans="1:10" x14ac:dyDescent="0.35">
      <c r="A25" s="12" t="s">
        <v>82</v>
      </c>
      <c r="B25" s="92" t="s">
        <v>83</v>
      </c>
      <c r="C25" s="33" t="s">
        <v>22</v>
      </c>
      <c r="D25" s="34" t="s">
        <v>84</v>
      </c>
      <c r="E25" s="15" t="s">
        <v>24</v>
      </c>
      <c r="F25" s="16">
        <v>596</v>
      </c>
      <c r="G25" s="17">
        <v>625.89434661448672</v>
      </c>
      <c r="H25" s="18">
        <v>1126.0525707434667</v>
      </c>
      <c r="I25" s="81">
        <v>0</v>
      </c>
      <c r="J25" s="84">
        <f t="shared" si="0"/>
        <v>625.89434661448672</v>
      </c>
    </row>
    <row r="26" spans="1:10" x14ac:dyDescent="0.35">
      <c r="A26" s="12" t="s">
        <v>85</v>
      </c>
      <c r="B26" s="93"/>
      <c r="C26" s="25" t="s">
        <v>26</v>
      </c>
      <c r="D26" s="26" t="s">
        <v>86</v>
      </c>
      <c r="E26" s="21" t="s">
        <v>24</v>
      </c>
      <c r="F26" s="22">
        <v>596</v>
      </c>
      <c r="G26" s="23">
        <v>625.89434661448672</v>
      </c>
      <c r="H26" s="24">
        <v>1126.0525707434667</v>
      </c>
      <c r="I26" s="81">
        <v>0</v>
      </c>
      <c r="J26" s="84">
        <f t="shared" si="0"/>
        <v>625.89434661448672</v>
      </c>
    </row>
    <row r="27" spans="1:10" x14ac:dyDescent="0.35">
      <c r="A27" s="12" t="s">
        <v>87</v>
      </c>
      <c r="B27" s="93"/>
      <c r="C27" s="25" t="s">
        <v>29</v>
      </c>
      <c r="D27" s="26" t="s">
        <v>88</v>
      </c>
      <c r="E27" s="21" t="s">
        <v>24</v>
      </c>
      <c r="F27" s="22">
        <v>442.29</v>
      </c>
      <c r="G27" s="23">
        <v>464.60016818947099</v>
      </c>
      <c r="H27" s="24">
        <v>842.03113451247089</v>
      </c>
      <c r="I27" s="81">
        <v>0</v>
      </c>
      <c r="J27" s="84">
        <f t="shared" si="0"/>
        <v>464.60016818947099</v>
      </c>
    </row>
    <row r="28" spans="1:10" x14ac:dyDescent="0.35">
      <c r="A28" s="12" t="s">
        <v>89</v>
      </c>
      <c r="B28" s="93"/>
      <c r="C28" s="25" t="s">
        <v>32</v>
      </c>
      <c r="D28" s="26" t="s">
        <v>90</v>
      </c>
      <c r="E28" s="21" t="s">
        <v>24</v>
      </c>
      <c r="F28" s="22">
        <v>346.82</v>
      </c>
      <c r="G28" s="23">
        <v>362.46092928834628</v>
      </c>
      <c r="H28" s="24">
        <v>649.71202802217806</v>
      </c>
      <c r="I28" s="81">
        <v>0</v>
      </c>
      <c r="J28" s="84">
        <f t="shared" si="0"/>
        <v>362.46092928834628</v>
      </c>
    </row>
    <row r="29" spans="1:10" ht="18.5" thickBot="1" x14ac:dyDescent="0.4">
      <c r="A29" s="12" t="s">
        <v>91</v>
      </c>
      <c r="B29" s="93"/>
      <c r="C29" s="27" t="s">
        <v>35</v>
      </c>
      <c r="D29" s="28" t="s">
        <v>92</v>
      </c>
      <c r="E29" s="29" t="s">
        <v>24</v>
      </c>
      <c r="F29" s="30">
        <v>305.55</v>
      </c>
      <c r="G29" s="31">
        <v>318.19170206752614</v>
      </c>
      <c r="H29" s="32">
        <v>587.79401156089227</v>
      </c>
      <c r="I29" s="81">
        <v>0</v>
      </c>
      <c r="J29" s="84">
        <f t="shared" si="0"/>
        <v>318.19170206752614</v>
      </c>
    </row>
    <row r="30" spans="1:10" x14ac:dyDescent="0.35">
      <c r="A30" s="12" t="s">
        <v>93</v>
      </c>
      <c r="B30" s="93"/>
      <c r="C30" s="33" t="s">
        <v>38</v>
      </c>
      <c r="D30" s="34" t="s">
        <v>94</v>
      </c>
      <c r="E30" s="15" t="s">
        <v>24</v>
      </c>
      <c r="F30" s="16">
        <v>669.42</v>
      </c>
      <c r="G30" s="17">
        <v>731.03387325009271</v>
      </c>
      <c r="H30" s="18">
        <v>1334.7340684385831</v>
      </c>
      <c r="I30" s="81">
        <v>0</v>
      </c>
      <c r="J30" s="84">
        <f t="shared" si="0"/>
        <v>731.03387325009271</v>
      </c>
    </row>
    <row r="31" spans="1:10" x14ac:dyDescent="0.35">
      <c r="A31" s="12" t="s">
        <v>95</v>
      </c>
      <c r="B31" s="93"/>
      <c r="C31" s="25" t="s">
        <v>41</v>
      </c>
      <c r="D31" s="26" t="s">
        <v>96</v>
      </c>
      <c r="E31" s="21" t="s">
        <v>24</v>
      </c>
      <c r="F31" s="22">
        <v>669.42</v>
      </c>
      <c r="G31" s="23">
        <v>731.03387325009271</v>
      </c>
      <c r="H31" s="24">
        <v>1334.7340684385831</v>
      </c>
      <c r="I31" s="81">
        <v>0</v>
      </c>
      <c r="J31" s="84">
        <f t="shared" si="0"/>
        <v>731.03387325009271</v>
      </c>
    </row>
    <row r="32" spans="1:10" x14ac:dyDescent="0.35">
      <c r="A32" s="12" t="s">
        <v>97</v>
      </c>
      <c r="B32" s="93"/>
      <c r="C32" s="25" t="s">
        <v>44</v>
      </c>
      <c r="D32" s="26" t="s">
        <v>98</v>
      </c>
      <c r="E32" s="21" t="s">
        <v>24</v>
      </c>
      <c r="F32" s="22">
        <v>487.46</v>
      </c>
      <c r="G32" s="23">
        <v>532.49324204112247</v>
      </c>
      <c r="H32" s="24">
        <v>982.21488984177802</v>
      </c>
      <c r="I32" s="81">
        <v>0</v>
      </c>
      <c r="J32" s="84">
        <f t="shared" si="0"/>
        <v>532.49324204112247</v>
      </c>
    </row>
    <row r="33" spans="1:10" x14ac:dyDescent="0.35">
      <c r="A33" s="12" t="s">
        <v>99</v>
      </c>
      <c r="B33" s="93"/>
      <c r="C33" s="25" t="s">
        <v>47</v>
      </c>
      <c r="D33" s="26" t="s">
        <v>100</v>
      </c>
      <c r="E33" s="21" t="s">
        <v>24</v>
      </c>
      <c r="F33" s="22">
        <v>383.05</v>
      </c>
      <c r="G33" s="23">
        <v>416.21219040335171</v>
      </c>
      <c r="H33" s="24">
        <v>760.16151817864807</v>
      </c>
      <c r="I33" s="81">
        <v>0</v>
      </c>
      <c r="J33" s="84">
        <f t="shared" si="0"/>
        <v>416.21219040335171</v>
      </c>
    </row>
    <row r="34" spans="1:10" ht="18.5" thickBot="1" x14ac:dyDescent="0.4">
      <c r="A34" s="12" t="s">
        <v>101</v>
      </c>
      <c r="B34" s="93"/>
      <c r="C34" s="27" t="s">
        <v>50</v>
      </c>
      <c r="D34" s="28" t="s">
        <v>102</v>
      </c>
      <c r="E34" s="29" t="s">
        <v>24</v>
      </c>
      <c r="F34" s="30">
        <v>344.58</v>
      </c>
      <c r="G34" s="31">
        <v>372.6883413679048</v>
      </c>
      <c r="H34" s="32">
        <v>676.09001374199011</v>
      </c>
      <c r="I34" s="81">
        <v>0</v>
      </c>
      <c r="J34" s="84">
        <f t="shared" si="0"/>
        <v>372.6883413679048</v>
      </c>
    </row>
    <row r="35" spans="1:10" x14ac:dyDescent="0.35">
      <c r="A35" s="12" t="s">
        <v>103</v>
      </c>
      <c r="B35" s="93"/>
      <c r="C35" s="33" t="s">
        <v>53</v>
      </c>
      <c r="D35" s="34" t="s">
        <v>104</v>
      </c>
      <c r="E35" s="15" t="s">
        <v>24</v>
      </c>
      <c r="F35" s="16">
        <v>1025.06</v>
      </c>
      <c r="G35" s="17">
        <v>1127.3360121110306</v>
      </c>
      <c r="H35" s="18">
        <v>2127.4463378924406</v>
      </c>
      <c r="I35" s="81">
        <v>0</v>
      </c>
      <c r="J35" s="84">
        <f t="shared" si="0"/>
        <v>1127.3360121110306</v>
      </c>
    </row>
    <row r="36" spans="1:10" x14ac:dyDescent="0.35">
      <c r="A36" s="12" t="s">
        <v>105</v>
      </c>
      <c r="B36" s="93"/>
      <c r="C36" s="35" t="s">
        <v>56</v>
      </c>
      <c r="D36" s="26" t="s">
        <v>106</v>
      </c>
      <c r="E36" s="21" t="s">
        <v>24</v>
      </c>
      <c r="F36" s="22">
        <v>760.35</v>
      </c>
      <c r="G36" s="23">
        <v>832.32357788007403</v>
      </c>
      <c r="H36" s="24">
        <v>1551.7549181415793</v>
      </c>
      <c r="I36" s="81">
        <v>0</v>
      </c>
      <c r="J36" s="84">
        <f t="shared" si="0"/>
        <v>832.32357788007403</v>
      </c>
    </row>
    <row r="37" spans="1:10" x14ac:dyDescent="0.35">
      <c r="A37" s="12" t="s">
        <v>107</v>
      </c>
      <c r="B37" s="93"/>
      <c r="C37" s="25" t="s">
        <v>59</v>
      </c>
      <c r="D37" s="26" t="s">
        <v>108</v>
      </c>
      <c r="E37" s="21" t="s">
        <v>24</v>
      </c>
      <c r="F37" s="22">
        <v>570.16</v>
      </c>
      <c r="G37" s="23">
        <v>624.75710585611091</v>
      </c>
      <c r="H37" s="24">
        <v>1176.0724216812882</v>
      </c>
      <c r="I37" s="81">
        <v>0</v>
      </c>
      <c r="J37" s="84">
        <f t="shared" si="0"/>
        <v>624.75710585611091</v>
      </c>
    </row>
    <row r="38" spans="1:10" x14ac:dyDescent="0.35">
      <c r="A38" s="12" t="s">
        <v>109</v>
      </c>
      <c r="B38" s="93"/>
      <c r="C38" s="25" t="s">
        <v>62</v>
      </c>
      <c r="D38" s="26" t="s">
        <v>110</v>
      </c>
      <c r="E38" s="21" t="s">
        <v>24</v>
      </c>
      <c r="F38" s="22">
        <v>445.4</v>
      </c>
      <c r="G38" s="23">
        <v>485.81339015342246</v>
      </c>
      <c r="H38" s="24">
        <v>912.57901477638507</v>
      </c>
      <c r="I38" s="81">
        <v>0</v>
      </c>
      <c r="J38" s="84">
        <f t="shared" si="0"/>
        <v>485.81339015342246</v>
      </c>
    </row>
    <row r="39" spans="1:10" ht="18.5" thickBot="1" x14ac:dyDescent="0.4">
      <c r="A39" s="12" t="s">
        <v>111</v>
      </c>
      <c r="B39" s="93"/>
      <c r="C39" s="27" t="s">
        <v>65</v>
      </c>
      <c r="D39" s="28" t="s">
        <v>112</v>
      </c>
      <c r="E39" s="29" t="s">
        <v>24</v>
      </c>
      <c r="F39" s="30">
        <v>399.83</v>
      </c>
      <c r="G39" s="31">
        <v>434.43838167668304</v>
      </c>
      <c r="H39" s="32">
        <v>805.61433044670957</v>
      </c>
      <c r="I39" s="81">
        <v>0</v>
      </c>
      <c r="J39" s="84">
        <f t="shared" si="0"/>
        <v>434.43838167668304</v>
      </c>
    </row>
    <row r="40" spans="1:10" x14ac:dyDescent="0.35">
      <c r="A40" s="12" t="s">
        <v>113</v>
      </c>
      <c r="B40" s="93"/>
      <c r="C40" s="33" t="s">
        <v>68</v>
      </c>
      <c r="D40" s="34" t="s">
        <v>114</v>
      </c>
      <c r="E40" s="15" t="s">
        <v>24</v>
      </c>
      <c r="F40" s="16">
        <v>1252.44</v>
      </c>
      <c r="G40" s="17">
        <v>1371.9393311885394</v>
      </c>
      <c r="H40" s="18">
        <v>2678.5789265501098</v>
      </c>
      <c r="I40" s="81">
        <v>0</v>
      </c>
      <c r="J40" s="84">
        <f t="shared" si="0"/>
        <v>1371.9393311885394</v>
      </c>
    </row>
    <row r="41" spans="1:10" x14ac:dyDescent="0.35">
      <c r="A41" s="12" t="s">
        <v>115</v>
      </c>
      <c r="B41" s="93"/>
      <c r="C41" s="25" t="s">
        <v>71</v>
      </c>
      <c r="D41" s="26" t="s">
        <v>116</v>
      </c>
      <c r="E41" s="21" t="s">
        <v>24</v>
      </c>
      <c r="F41" s="22">
        <v>918.39</v>
      </c>
      <c r="G41" s="23">
        <v>1002.8539283331493</v>
      </c>
      <c r="H41" s="24">
        <v>1948.3627373311101</v>
      </c>
      <c r="I41" s="81">
        <v>0</v>
      </c>
      <c r="J41" s="84">
        <f t="shared" si="0"/>
        <v>1002.8539283331493</v>
      </c>
    </row>
    <row r="42" spans="1:10" x14ac:dyDescent="0.35">
      <c r="A42" s="12" t="s">
        <v>117</v>
      </c>
      <c r="B42" s="93"/>
      <c r="C42" s="25" t="s">
        <v>74</v>
      </c>
      <c r="D42" s="26" t="s">
        <v>118</v>
      </c>
      <c r="E42" s="21" t="s">
        <v>24</v>
      </c>
      <c r="F42" s="22">
        <v>699.55</v>
      </c>
      <c r="G42" s="23">
        <v>764.31955716944481</v>
      </c>
      <c r="H42" s="24">
        <v>1474.4676862307301</v>
      </c>
      <c r="I42" s="81">
        <v>0</v>
      </c>
      <c r="J42" s="84">
        <f t="shared" si="0"/>
        <v>764.31955716944481</v>
      </c>
    </row>
    <row r="43" spans="1:10" x14ac:dyDescent="0.35">
      <c r="A43" s="12" t="s">
        <v>119</v>
      </c>
      <c r="B43" s="93"/>
      <c r="C43" s="25" t="s">
        <v>77</v>
      </c>
      <c r="D43" s="26" t="s">
        <v>120</v>
      </c>
      <c r="E43" s="21" t="s">
        <v>24</v>
      </c>
      <c r="F43" s="22">
        <v>539.52</v>
      </c>
      <c r="G43" s="23">
        <v>586.80293267442039</v>
      </c>
      <c r="H43" s="24">
        <v>1124.2367165508365</v>
      </c>
      <c r="I43" s="81">
        <v>0</v>
      </c>
      <c r="J43" s="84">
        <f t="shared" si="0"/>
        <v>586.80293267442039</v>
      </c>
    </row>
    <row r="44" spans="1:10" ht="18.5" thickBot="1" x14ac:dyDescent="0.4">
      <c r="A44" s="12" t="s">
        <v>121</v>
      </c>
      <c r="B44" s="94"/>
      <c r="C44" s="27" t="s">
        <v>80</v>
      </c>
      <c r="D44" s="28" t="s">
        <v>122</v>
      </c>
      <c r="E44" s="29" t="s">
        <v>24</v>
      </c>
      <c r="F44" s="30">
        <v>480.6</v>
      </c>
      <c r="G44" s="31">
        <v>522.45401861533048</v>
      </c>
      <c r="H44" s="32">
        <v>1005.2197171139904</v>
      </c>
      <c r="I44" s="81">
        <v>0</v>
      </c>
      <c r="J44" s="84">
        <f t="shared" si="0"/>
        <v>522.45401861533048</v>
      </c>
    </row>
    <row r="45" spans="1:10" x14ac:dyDescent="0.35">
      <c r="A45" s="12" t="s">
        <v>123</v>
      </c>
      <c r="B45" s="92" t="s">
        <v>124</v>
      </c>
      <c r="C45" s="33" t="s">
        <v>125</v>
      </c>
      <c r="D45" s="34" t="s">
        <v>126</v>
      </c>
      <c r="E45" s="15" t="s">
        <v>24</v>
      </c>
      <c r="F45" s="16">
        <v>147.27000000000001</v>
      </c>
      <c r="G45" s="17">
        <v>148.08130365392392</v>
      </c>
      <c r="H45" s="18">
        <v>386.50449028212</v>
      </c>
      <c r="I45" s="81">
        <v>0</v>
      </c>
      <c r="J45" s="84">
        <f t="shared" si="0"/>
        <v>148.08130365392392</v>
      </c>
    </row>
    <row r="46" spans="1:10" x14ac:dyDescent="0.35">
      <c r="A46" s="12" t="s">
        <v>127</v>
      </c>
      <c r="B46" s="93"/>
      <c r="C46" s="25" t="s">
        <v>128</v>
      </c>
      <c r="D46" s="26" t="s">
        <v>129</v>
      </c>
      <c r="E46" s="21" t="s">
        <v>24</v>
      </c>
      <c r="F46" s="22">
        <v>92.33</v>
      </c>
      <c r="G46" s="23">
        <v>95.084292437981773</v>
      </c>
      <c r="H46" s="24">
        <v>262.91001366000654</v>
      </c>
      <c r="I46" s="81">
        <v>0</v>
      </c>
      <c r="J46" s="84">
        <f t="shared" si="0"/>
        <v>95.084292437981773</v>
      </c>
    </row>
    <row r="47" spans="1:10" ht="18.5" thickBot="1" x14ac:dyDescent="0.4">
      <c r="A47" s="12" t="s">
        <v>130</v>
      </c>
      <c r="B47" s="94"/>
      <c r="C47" s="27" t="s">
        <v>131</v>
      </c>
      <c r="D47" s="28" t="s">
        <v>132</v>
      </c>
      <c r="E47" s="29" t="s">
        <v>24</v>
      </c>
      <c r="F47" s="30">
        <v>66.62</v>
      </c>
      <c r="G47" s="31">
        <v>69.676759829400964</v>
      </c>
      <c r="H47" s="32">
        <v>202.16669214994593</v>
      </c>
      <c r="I47" s="81">
        <v>0</v>
      </c>
      <c r="J47" s="84">
        <f t="shared" si="0"/>
        <v>69.676759829400964</v>
      </c>
    </row>
    <row r="48" spans="1:10" x14ac:dyDescent="0.35">
      <c r="A48" s="12" t="s">
        <v>133</v>
      </c>
      <c r="B48" s="92" t="s">
        <v>134</v>
      </c>
      <c r="C48" s="33" t="s">
        <v>22</v>
      </c>
      <c r="D48" s="34" t="s">
        <v>135</v>
      </c>
      <c r="E48" s="15" t="s">
        <v>24</v>
      </c>
      <c r="F48" s="16">
        <v>180.99</v>
      </c>
      <c r="G48" s="17">
        <v>120.31961022783258</v>
      </c>
      <c r="H48" s="18">
        <v>194.17792869403198</v>
      </c>
      <c r="I48" s="81">
        <v>0.75</v>
      </c>
      <c r="J48" s="84">
        <f t="shared" si="0"/>
        <v>175.71334907748212</v>
      </c>
    </row>
    <row r="49" spans="1:10" ht="18.5" thickBot="1" x14ac:dyDescent="0.4">
      <c r="A49" s="12" t="s">
        <v>136</v>
      </c>
      <c r="B49" s="93"/>
      <c r="C49" s="27" t="s">
        <v>26</v>
      </c>
      <c r="D49" s="28" t="s">
        <v>137</v>
      </c>
      <c r="E49" s="29" t="s">
        <v>24</v>
      </c>
      <c r="F49" s="30">
        <v>128.80000000000001</v>
      </c>
      <c r="G49" s="31">
        <v>80.213607801276481</v>
      </c>
      <c r="H49" s="32">
        <v>137.45399223243493</v>
      </c>
      <c r="I49" s="81">
        <v>0.75</v>
      </c>
      <c r="J49" s="84">
        <f t="shared" si="0"/>
        <v>123.14389612464532</v>
      </c>
    </row>
    <row r="50" spans="1:10" x14ac:dyDescent="0.35">
      <c r="A50" s="12" t="s">
        <v>138</v>
      </c>
      <c r="B50" s="93"/>
      <c r="C50" s="33" t="s">
        <v>38</v>
      </c>
      <c r="D50" s="34" t="s">
        <v>139</v>
      </c>
      <c r="E50" s="15" t="s">
        <v>24</v>
      </c>
      <c r="F50" s="16">
        <v>215.6</v>
      </c>
      <c r="G50" s="17">
        <v>144.47073468856166</v>
      </c>
      <c r="H50" s="18">
        <v>234.30935359333319</v>
      </c>
      <c r="I50" s="81">
        <v>0.75</v>
      </c>
      <c r="J50" s="84">
        <f t="shared" si="0"/>
        <v>211.84969886714032</v>
      </c>
    </row>
    <row r="51" spans="1:10" ht="18.5" thickBot="1" x14ac:dyDescent="0.4">
      <c r="A51" s="12" t="s">
        <v>140</v>
      </c>
      <c r="B51" s="93"/>
      <c r="C51" s="27" t="s">
        <v>41</v>
      </c>
      <c r="D51" s="28" t="s">
        <v>141</v>
      </c>
      <c r="E51" s="29" t="s">
        <v>24</v>
      </c>
      <c r="F51" s="30">
        <v>154.54</v>
      </c>
      <c r="G51" s="31">
        <v>97.045113625750986</v>
      </c>
      <c r="H51" s="32">
        <v>166.0385667940489</v>
      </c>
      <c r="I51" s="81">
        <v>0.75</v>
      </c>
      <c r="J51" s="84">
        <f t="shared" si="0"/>
        <v>148.79020350197442</v>
      </c>
    </row>
    <row r="52" spans="1:10" x14ac:dyDescent="0.35">
      <c r="A52" s="12" t="s">
        <v>142</v>
      </c>
      <c r="B52" s="93"/>
      <c r="C52" s="33" t="s">
        <v>53</v>
      </c>
      <c r="D52" s="34" t="s">
        <v>143</v>
      </c>
      <c r="E52" s="15" t="s">
        <v>24</v>
      </c>
      <c r="F52" s="16">
        <v>328.6</v>
      </c>
      <c r="G52" s="17">
        <v>192.46563355765255</v>
      </c>
      <c r="H52" s="18">
        <v>372.49223404707999</v>
      </c>
      <c r="I52" s="81">
        <v>0.6</v>
      </c>
      <c r="J52" s="84">
        <f t="shared" si="0"/>
        <v>300.48159385130901</v>
      </c>
    </row>
    <row r="53" spans="1:10" ht="18.5" thickBot="1" x14ac:dyDescent="0.4">
      <c r="A53" s="12" t="s">
        <v>144</v>
      </c>
      <c r="B53" s="93"/>
      <c r="C53" s="36" t="s">
        <v>56</v>
      </c>
      <c r="D53" s="37" t="s">
        <v>145</v>
      </c>
      <c r="E53" s="38" t="s">
        <v>24</v>
      </c>
      <c r="F53" s="39">
        <v>231.69</v>
      </c>
      <c r="G53" s="40">
        <v>136.90756467240405</v>
      </c>
      <c r="H53" s="41">
        <v>256.18961426851945</v>
      </c>
      <c r="I53" s="81">
        <v>0.6</v>
      </c>
      <c r="J53" s="84">
        <f t="shared" si="0"/>
        <v>208.47679443007328</v>
      </c>
    </row>
    <row r="54" spans="1:10" x14ac:dyDescent="0.35">
      <c r="A54" s="12" t="s">
        <v>146</v>
      </c>
      <c r="B54" s="93"/>
      <c r="C54" s="33" t="s">
        <v>68</v>
      </c>
      <c r="D54" s="34" t="s">
        <v>147</v>
      </c>
      <c r="E54" s="15" t="s">
        <v>24</v>
      </c>
      <c r="F54" s="16">
        <v>401.75</v>
      </c>
      <c r="G54" s="17">
        <v>274.60239670480547</v>
      </c>
      <c r="H54" s="18">
        <v>475.09263070155913</v>
      </c>
      <c r="I54" s="81">
        <v>0.6</v>
      </c>
      <c r="J54" s="84">
        <f t="shared" si="0"/>
        <v>394.89653710285768</v>
      </c>
    </row>
    <row r="55" spans="1:10" ht="18.5" thickBot="1" x14ac:dyDescent="0.4">
      <c r="A55" s="12" t="s">
        <v>148</v>
      </c>
      <c r="B55" s="94"/>
      <c r="C55" s="27" t="s">
        <v>71</v>
      </c>
      <c r="D55" s="28" t="s">
        <v>149</v>
      </c>
      <c r="E55" s="29" t="s">
        <v>24</v>
      </c>
      <c r="F55" s="30">
        <v>276.14</v>
      </c>
      <c r="G55" s="31">
        <v>165.87824102530055</v>
      </c>
      <c r="H55" s="32">
        <v>318.44583136365469</v>
      </c>
      <c r="I55" s="81">
        <v>0.6</v>
      </c>
      <c r="J55" s="84">
        <f t="shared" si="0"/>
        <v>257.418795228313</v>
      </c>
    </row>
    <row r="56" spans="1:10" ht="18.5" customHeight="1" x14ac:dyDescent="0.35">
      <c r="A56" s="12" t="s">
        <v>150</v>
      </c>
      <c r="B56" s="85" t="s">
        <v>151</v>
      </c>
      <c r="C56" s="33" t="s">
        <v>125</v>
      </c>
      <c r="D56" s="34" t="s">
        <v>152</v>
      </c>
      <c r="E56" s="15" t="s">
        <v>24</v>
      </c>
      <c r="F56" s="16">
        <v>178.45</v>
      </c>
      <c r="G56" s="17">
        <v>108.36640688333402</v>
      </c>
      <c r="H56" s="18">
        <v>176.12680154379095</v>
      </c>
      <c r="I56" s="81">
        <v>0.6</v>
      </c>
      <c r="J56" s="84">
        <f t="shared" si="0"/>
        <v>149.02264367960817</v>
      </c>
    </row>
    <row r="57" spans="1:10" ht="18.5" customHeight="1" thickBot="1" x14ac:dyDescent="0.4">
      <c r="A57" s="12" t="s">
        <v>153</v>
      </c>
      <c r="B57" s="87"/>
      <c r="C57" s="27" t="s">
        <v>128</v>
      </c>
      <c r="D57" s="28" t="s">
        <v>154</v>
      </c>
      <c r="E57" s="29" t="s">
        <v>24</v>
      </c>
      <c r="F57" s="30">
        <v>126.6</v>
      </c>
      <c r="G57" s="31">
        <v>73.710155335104872</v>
      </c>
      <c r="H57" s="32">
        <v>127.48188842265182</v>
      </c>
      <c r="I57" s="81">
        <v>0.6</v>
      </c>
      <c r="J57" s="84">
        <f t="shared" si="0"/>
        <v>105.97319518763304</v>
      </c>
    </row>
    <row r="58" spans="1:10" ht="18.5" customHeight="1" x14ac:dyDescent="0.35">
      <c r="A58" s="12" t="s">
        <v>155</v>
      </c>
      <c r="B58" s="85" t="s">
        <v>156</v>
      </c>
      <c r="C58" s="42" t="s">
        <v>157</v>
      </c>
      <c r="D58" s="43" t="s">
        <v>158</v>
      </c>
      <c r="E58" s="44" t="s">
        <v>24</v>
      </c>
      <c r="F58" s="45">
        <v>543.52</v>
      </c>
      <c r="G58" s="46">
        <v>550.00977249010282</v>
      </c>
      <c r="H58" s="47">
        <v>974.70075284066343</v>
      </c>
      <c r="I58" s="81">
        <v>0</v>
      </c>
      <c r="J58" s="84">
        <f t="shared" si="0"/>
        <v>550.00977249010282</v>
      </c>
    </row>
    <row r="59" spans="1:10" x14ac:dyDescent="0.35">
      <c r="A59" s="12" t="s">
        <v>159</v>
      </c>
      <c r="B59" s="86"/>
      <c r="C59" s="48" t="s">
        <v>160</v>
      </c>
      <c r="D59" s="26" t="s">
        <v>161</v>
      </c>
      <c r="E59" s="21" t="s">
        <v>24</v>
      </c>
      <c r="F59" s="22">
        <v>395.06</v>
      </c>
      <c r="G59" s="23">
        <v>403.17014482886196</v>
      </c>
      <c r="H59" s="24">
        <v>714.13782895563156</v>
      </c>
      <c r="I59" s="81">
        <v>0</v>
      </c>
      <c r="J59" s="84">
        <f t="shared" si="0"/>
        <v>403.17014482886196</v>
      </c>
    </row>
    <row r="60" spans="1:10" ht="18.5" thickBot="1" x14ac:dyDescent="0.4">
      <c r="A60" s="12" t="s">
        <v>162</v>
      </c>
      <c r="B60" s="86"/>
      <c r="C60" s="49" t="s">
        <v>163</v>
      </c>
      <c r="D60" s="28" t="s">
        <v>164</v>
      </c>
      <c r="E60" s="29" t="s">
        <v>24</v>
      </c>
      <c r="F60" s="30">
        <v>313.54000000000002</v>
      </c>
      <c r="G60" s="31">
        <v>319.51545669151204</v>
      </c>
      <c r="H60" s="32">
        <v>554.51723481130307</v>
      </c>
      <c r="I60" s="81">
        <v>0</v>
      </c>
      <c r="J60" s="84">
        <f t="shared" si="0"/>
        <v>319.51545669151204</v>
      </c>
    </row>
    <row r="61" spans="1:10" x14ac:dyDescent="0.35">
      <c r="A61" s="12" t="s">
        <v>165</v>
      </c>
      <c r="B61" s="86"/>
      <c r="C61" s="33" t="s">
        <v>166</v>
      </c>
      <c r="D61" s="34" t="s">
        <v>167</v>
      </c>
      <c r="E61" s="15" t="s">
        <v>24</v>
      </c>
      <c r="F61" s="16">
        <v>643.36</v>
      </c>
      <c r="G61" s="17">
        <v>682.94376953204448</v>
      </c>
      <c r="H61" s="18">
        <v>1227.7629773863309</v>
      </c>
      <c r="I61" s="81">
        <v>0</v>
      </c>
      <c r="J61" s="84">
        <f t="shared" si="0"/>
        <v>682.94376953204448</v>
      </c>
    </row>
    <row r="62" spans="1:10" x14ac:dyDescent="0.35">
      <c r="A62" s="12" t="s">
        <v>168</v>
      </c>
      <c r="B62" s="86"/>
      <c r="C62" s="25" t="s">
        <v>169</v>
      </c>
      <c r="D62" s="26" t="s">
        <v>170</v>
      </c>
      <c r="E62" s="21" t="s">
        <v>24</v>
      </c>
      <c r="F62" s="22">
        <v>436.5</v>
      </c>
      <c r="G62" s="23">
        <v>461.67217606421247</v>
      </c>
      <c r="H62" s="24">
        <v>827.9140575142668</v>
      </c>
      <c r="I62" s="81">
        <v>0</v>
      </c>
      <c r="J62" s="84">
        <f t="shared" si="0"/>
        <v>461.67217606421247</v>
      </c>
    </row>
    <row r="63" spans="1:10" ht="18.5" thickBot="1" x14ac:dyDescent="0.4">
      <c r="A63" s="12" t="s">
        <v>171</v>
      </c>
      <c r="B63" s="86"/>
      <c r="C63" s="27" t="s">
        <v>172</v>
      </c>
      <c r="D63" s="28" t="s">
        <v>173</v>
      </c>
      <c r="E63" s="29" t="s">
        <v>24</v>
      </c>
      <c r="F63" s="30">
        <v>348.59</v>
      </c>
      <c r="G63" s="31">
        <v>364.77353007359608</v>
      </c>
      <c r="H63" s="32">
        <v>648.93674882674281</v>
      </c>
      <c r="I63" s="81">
        <v>0</v>
      </c>
      <c r="J63" s="84">
        <f t="shared" si="0"/>
        <v>364.77353007359608</v>
      </c>
    </row>
    <row r="64" spans="1:10" x14ac:dyDescent="0.35">
      <c r="A64" s="12" t="s">
        <v>174</v>
      </c>
      <c r="B64" s="86"/>
      <c r="C64" s="33" t="s">
        <v>53</v>
      </c>
      <c r="D64" s="34" t="s">
        <v>175</v>
      </c>
      <c r="E64" s="15" t="s">
        <v>24</v>
      </c>
      <c r="F64" s="16">
        <v>940.81</v>
      </c>
      <c r="G64" s="17">
        <v>1013.8509753784926</v>
      </c>
      <c r="H64" s="18">
        <v>1886.286411025166</v>
      </c>
      <c r="I64" s="81">
        <v>0</v>
      </c>
      <c r="J64" s="84">
        <f t="shared" si="0"/>
        <v>1013.8509753784926</v>
      </c>
    </row>
    <row r="65" spans="1:10" x14ac:dyDescent="0.35">
      <c r="A65" s="12" t="s">
        <v>176</v>
      </c>
      <c r="B65" s="86"/>
      <c r="C65" s="25" t="s">
        <v>177</v>
      </c>
      <c r="D65" s="26" t="s">
        <v>178</v>
      </c>
      <c r="E65" s="21" t="s">
        <v>24</v>
      </c>
      <c r="F65" s="22">
        <v>774.54</v>
      </c>
      <c r="G65" s="23">
        <v>829.98356657775435</v>
      </c>
      <c r="H65" s="24">
        <v>1525.3743159955568</v>
      </c>
      <c r="I65" s="81">
        <v>0</v>
      </c>
      <c r="J65" s="84">
        <f t="shared" si="0"/>
        <v>829.98356657775435</v>
      </c>
    </row>
    <row r="66" spans="1:10" x14ac:dyDescent="0.35">
      <c r="A66" s="12" t="s">
        <v>179</v>
      </c>
      <c r="B66" s="86"/>
      <c r="C66" s="25" t="s">
        <v>180</v>
      </c>
      <c r="D66" s="26" t="s">
        <v>181</v>
      </c>
      <c r="E66" s="21" t="s">
        <v>24</v>
      </c>
      <c r="F66" s="22">
        <v>548.80999999999995</v>
      </c>
      <c r="G66" s="23">
        <v>587.73375745301837</v>
      </c>
      <c r="H66" s="24">
        <v>1074.5355786768553</v>
      </c>
      <c r="I66" s="81">
        <v>0</v>
      </c>
      <c r="J66" s="84">
        <f t="shared" si="0"/>
        <v>587.73375745301837</v>
      </c>
    </row>
    <row r="67" spans="1:10" ht="18.5" thickBot="1" x14ac:dyDescent="0.4">
      <c r="A67" s="12" t="s">
        <v>182</v>
      </c>
      <c r="B67" s="86"/>
      <c r="C67" s="27" t="s">
        <v>183</v>
      </c>
      <c r="D67" s="28" t="s">
        <v>184</v>
      </c>
      <c r="E67" s="29" t="s">
        <v>24</v>
      </c>
      <c r="F67" s="30">
        <v>431.68</v>
      </c>
      <c r="G67" s="31">
        <v>458.09504457590992</v>
      </c>
      <c r="H67" s="32">
        <v>840.7823724872934</v>
      </c>
      <c r="I67" s="81">
        <v>0</v>
      </c>
      <c r="J67" s="84">
        <f t="shared" si="0"/>
        <v>458.09504457590992</v>
      </c>
    </row>
    <row r="68" spans="1:10" x14ac:dyDescent="0.35">
      <c r="A68" s="12" t="s">
        <v>185</v>
      </c>
      <c r="B68" s="86"/>
      <c r="C68" s="33" t="s">
        <v>68</v>
      </c>
      <c r="D68" s="34" t="s">
        <v>186</v>
      </c>
      <c r="E68" s="15" t="s">
        <v>24</v>
      </c>
      <c r="F68" s="16">
        <v>1034.28</v>
      </c>
      <c r="G68" s="17">
        <v>1110.1407247596428</v>
      </c>
      <c r="H68" s="18">
        <v>2120.8907633562267</v>
      </c>
      <c r="I68" s="81">
        <v>0</v>
      </c>
      <c r="J68" s="84">
        <f t="shared" si="0"/>
        <v>1110.1407247596428</v>
      </c>
    </row>
    <row r="69" spans="1:10" x14ac:dyDescent="0.35">
      <c r="A69" s="12" t="s">
        <v>187</v>
      </c>
      <c r="B69" s="86"/>
      <c r="C69" s="25" t="s">
        <v>188</v>
      </c>
      <c r="D69" s="26" t="s">
        <v>189</v>
      </c>
      <c r="E69" s="21" t="s">
        <v>24</v>
      </c>
      <c r="F69" s="22">
        <v>847.32</v>
      </c>
      <c r="G69" s="23">
        <v>905.54945770346581</v>
      </c>
      <c r="H69" s="24">
        <v>1735.0440721661885</v>
      </c>
      <c r="I69" s="81">
        <v>0</v>
      </c>
      <c r="J69" s="84">
        <f t="shared" si="0"/>
        <v>905.54945770346581</v>
      </c>
    </row>
    <row r="70" spans="1:10" x14ac:dyDescent="0.35">
      <c r="A70" s="12" t="s">
        <v>190</v>
      </c>
      <c r="B70" s="86"/>
      <c r="C70" s="25" t="s">
        <v>191</v>
      </c>
      <c r="D70" s="26" t="s">
        <v>192</v>
      </c>
      <c r="E70" s="21" t="s">
        <v>24</v>
      </c>
      <c r="F70" s="22">
        <v>601.96</v>
      </c>
      <c r="G70" s="23">
        <v>642.59089649132443</v>
      </c>
      <c r="H70" s="24">
        <v>1218.332854493</v>
      </c>
      <c r="I70" s="81">
        <v>0</v>
      </c>
      <c r="J70" s="84">
        <f t="shared" ref="J70:J97" si="1">(H70-G70)*I70+G70</f>
        <v>642.59089649132443</v>
      </c>
    </row>
    <row r="71" spans="1:10" ht="18.5" thickBot="1" x14ac:dyDescent="0.4">
      <c r="A71" s="12" t="s">
        <v>193</v>
      </c>
      <c r="B71" s="87"/>
      <c r="C71" s="27" t="s">
        <v>194</v>
      </c>
      <c r="D71" s="28" t="s">
        <v>195</v>
      </c>
      <c r="E71" s="29" t="s">
        <v>24</v>
      </c>
      <c r="F71" s="30">
        <v>473.69</v>
      </c>
      <c r="G71" s="31">
        <v>501.2639371658301</v>
      </c>
      <c r="H71" s="32">
        <v>933.70655110433665</v>
      </c>
      <c r="I71" s="81">
        <v>0</v>
      </c>
      <c r="J71" s="84">
        <f t="shared" si="1"/>
        <v>501.2639371658301</v>
      </c>
    </row>
    <row r="72" spans="1:10" x14ac:dyDescent="0.35">
      <c r="A72" s="12" t="s">
        <v>196</v>
      </c>
      <c r="B72" s="88" t="s">
        <v>197</v>
      </c>
      <c r="C72" s="33" t="s">
        <v>157</v>
      </c>
      <c r="D72" s="34" t="s">
        <v>198</v>
      </c>
      <c r="E72" s="15" t="s">
        <v>24</v>
      </c>
      <c r="F72" s="16">
        <v>620.26</v>
      </c>
      <c r="G72" s="17">
        <v>627.6582109592938</v>
      </c>
      <c r="H72" s="18">
        <v>1112.3055650064043</v>
      </c>
      <c r="I72" s="81">
        <v>0</v>
      </c>
      <c r="J72" s="84">
        <f t="shared" si="1"/>
        <v>627.6582109592938</v>
      </c>
    </row>
    <row r="73" spans="1:10" x14ac:dyDescent="0.35">
      <c r="A73" s="12" t="s">
        <v>199</v>
      </c>
      <c r="B73" s="88"/>
      <c r="C73" s="25" t="s">
        <v>160</v>
      </c>
      <c r="D73" s="26" t="s">
        <v>200</v>
      </c>
      <c r="E73" s="21" t="s">
        <v>24</v>
      </c>
      <c r="F73" s="22">
        <v>450.83</v>
      </c>
      <c r="G73" s="23">
        <v>460.0882829223483</v>
      </c>
      <c r="H73" s="24">
        <v>814.9572871611324</v>
      </c>
      <c r="I73" s="81">
        <v>0</v>
      </c>
      <c r="J73" s="84">
        <f t="shared" si="1"/>
        <v>460.0882829223483</v>
      </c>
    </row>
    <row r="74" spans="1:10" ht="18.5" thickBot="1" x14ac:dyDescent="0.4">
      <c r="A74" s="12" t="s">
        <v>201</v>
      </c>
      <c r="B74" s="88"/>
      <c r="C74" s="27" t="s">
        <v>202</v>
      </c>
      <c r="D74" s="28" t="s">
        <v>203</v>
      </c>
      <c r="E74" s="29" t="s">
        <v>24</v>
      </c>
      <c r="F74" s="30">
        <v>357.79</v>
      </c>
      <c r="G74" s="31">
        <v>364.62352116560788</v>
      </c>
      <c r="H74" s="32">
        <v>632.80202090231057</v>
      </c>
      <c r="I74" s="81">
        <v>0</v>
      </c>
      <c r="J74" s="84">
        <f t="shared" si="1"/>
        <v>364.62352116560788</v>
      </c>
    </row>
    <row r="75" spans="1:10" x14ac:dyDescent="0.35">
      <c r="A75" s="12" t="s">
        <v>204</v>
      </c>
      <c r="B75" s="88"/>
      <c r="C75" s="33" t="s">
        <v>166</v>
      </c>
      <c r="D75" s="34" t="s">
        <v>205</v>
      </c>
      <c r="E75" s="15" t="s">
        <v>24</v>
      </c>
      <c r="F75" s="16">
        <v>734.2</v>
      </c>
      <c r="G75" s="17">
        <v>779.35936052480372</v>
      </c>
      <c r="H75" s="18">
        <v>1401.0942212526365</v>
      </c>
      <c r="I75" s="81">
        <v>0</v>
      </c>
      <c r="J75" s="84">
        <f t="shared" si="1"/>
        <v>779.35936052480372</v>
      </c>
    </row>
    <row r="76" spans="1:10" x14ac:dyDescent="0.35">
      <c r="A76" s="12" t="s">
        <v>206</v>
      </c>
      <c r="B76" s="88"/>
      <c r="C76" s="25" t="s">
        <v>169</v>
      </c>
      <c r="D76" s="26" t="s">
        <v>207</v>
      </c>
      <c r="E76" s="21" t="s">
        <v>24</v>
      </c>
      <c r="F76" s="22">
        <v>498.13</v>
      </c>
      <c r="G76" s="23">
        <v>526.84942444974843</v>
      </c>
      <c r="H76" s="24">
        <v>944.79604210451612</v>
      </c>
      <c r="I76" s="81">
        <v>0</v>
      </c>
      <c r="J76" s="84">
        <f t="shared" si="1"/>
        <v>526.84942444974843</v>
      </c>
    </row>
    <row r="77" spans="1:10" ht="18.5" thickBot="1" x14ac:dyDescent="0.4">
      <c r="A77" s="12" t="s">
        <v>208</v>
      </c>
      <c r="B77" s="88"/>
      <c r="C77" s="27" t="s">
        <v>172</v>
      </c>
      <c r="D77" s="28" t="s">
        <v>209</v>
      </c>
      <c r="E77" s="29" t="s">
        <v>24</v>
      </c>
      <c r="F77" s="30">
        <v>397.8</v>
      </c>
      <c r="G77" s="31">
        <v>416.27096961339788</v>
      </c>
      <c r="H77" s="32">
        <v>740.55134866110643</v>
      </c>
      <c r="I77" s="81">
        <v>0</v>
      </c>
      <c r="J77" s="84">
        <f t="shared" si="1"/>
        <v>416.27096961339788</v>
      </c>
    </row>
    <row r="78" spans="1:10" x14ac:dyDescent="0.35">
      <c r="A78" s="12" t="s">
        <v>210</v>
      </c>
      <c r="B78" s="88"/>
      <c r="C78" s="33" t="s">
        <v>177</v>
      </c>
      <c r="D78" s="34" t="s">
        <v>211</v>
      </c>
      <c r="E78" s="15" t="s">
        <v>24</v>
      </c>
      <c r="F78" s="16">
        <v>883.89</v>
      </c>
      <c r="G78" s="17">
        <v>947.15771715343737</v>
      </c>
      <c r="H78" s="18">
        <v>1740.7212782537531</v>
      </c>
      <c r="I78" s="81">
        <v>0</v>
      </c>
      <c r="J78" s="84">
        <f t="shared" si="1"/>
        <v>947.15771715343737</v>
      </c>
    </row>
    <row r="79" spans="1:10" x14ac:dyDescent="0.35">
      <c r="A79" s="12" t="s">
        <v>212</v>
      </c>
      <c r="B79" s="88"/>
      <c r="C79" s="25" t="s">
        <v>180</v>
      </c>
      <c r="D79" s="26" t="s">
        <v>213</v>
      </c>
      <c r="E79" s="21" t="s">
        <v>24</v>
      </c>
      <c r="F79" s="22">
        <v>626.29</v>
      </c>
      <c r="G79" s="23">
        <v>670.70793497579734</v>
      </c>
      <c r="H79" s="24">
        <v>1226.2347191959407</v>
      </c>
      <c r="I79" s="81">
        <v>0</v>
      </c>
      <c r="J79" s="84">
        <f t="shared" si="1"/>
        <v>670.70793497579734</v>
      </c>
    </row>
    <row r="80" spans="1:10" ht="18.5" thickBot="1" x14ac:dyDescent="0.4">
      <c r="A80" s="12" t="s">
        <v>214</v>
      </c>
      <c r="B80" s="88"/>
      <c r="C80" s="27" t="s">
        <v>183</v>
      </c>
      <c r="D80" s="28" t="s">
        <v>215</v>
      </c>
      <c r="E80" s="29" t="s">
        <v>24</v>
      </c>
      <c r="F80" s="30">
        <v>492.62</v>
      </c>
      <c r="G80" s="31">
        <v>522.76728616309731</v>
      </c>
      <c r="H80" s="32">
        <v>959.48106036785236</v>
      </c>
      <c r="I80" s="81">
        <v>0</v>
      </c>
      <c r="J80" s="84">
        <f t="shared" si="1"/>
        <v>522.76728616309731</v>
      </c>
    </row>
    <row r="81" spans="1:10" x14ac:dyDescent="0.35">
      <c r="A81" s="12" t="s">
        <v>216</v>
      </c>
      <c r="B81" s="88"/>
      <c r="C81" s="33" t="s">
        <v>188</v>
      </c>
      <c r="D81" s="34" t="s">
        <v>217</v>
      </c>
      <c r="E81" s="15" t="s">
        <v>24</v>
      </c>
      <c r="F81" s="16">
        <v>966.95</v>
      </c>
      <c r="G81" s="17">
        <v>1033.3917340851315</v>
      </c>
      <c r="H81" s="18">
        <v>1979.9914705896504</v>
      </c>
      <c r="I81" s="81">
        <v>0</v>
      </c>
      <c r="J81" s="84">
        <f t="shared" si="1"/>
        <v>1033.3917340851315</v>
      </c>
    </row>
    <row r="82" spans="1:10" x14ac:dyDescent="0.35">
      <c r="A82" s="12" t="s">
        <v>218</v>
      </c>
      <c r="B82" s="88"/>
      <c r="C82" s="25" t="s">
        <v>191</v>
      </c>
      <c r="D82" s="26" t="s">
        <v>219</v>
      </c>
      <c r="E82" s="21" t="s">
        <v>24</v>
      </c>
      <c r="F82" s="22">
        <v>686.95</v>
      </c>
      <c r="G82" s="23">
        <v>733.30961129009972</v>
      </c>
      <c r="H82" s="24">
        <v>1390.3327868920121</v>
      </c>
      <c r="I82" s="81">
        <v>0</v>
      </c>
      <c r="J82" s="84">
        <f t="shared" si="1"/>
        <v>733.30961129009972</v>
      </c>
    </row>
    <row r="83" spans="1:10" ht="18.5" thickBot="1" x14ac:dyDescent="0.4">
      <c r="A83" s="12" t="s">
        <v>220</v>
      </c>
      <c r="B83" s="89"/>
      <c r="C83" s="27" t="s">
        <v>194</v>
      </c>
      <c r="D83" s="28" t="s">
        <v>221</v>
      </c>
      <c r="E83" s="29" t="s">
        <v>24</v>
      </c>
      <c r="F83" s="30">
        <v>540.55999999999995</v>
      </c>
      <c r="G83" s="31">
        <v>572.03061064806491</v>
      </c>
      <c r="H83" s="32">
        <v>1065.5239465543607</v>
      </c>
      <c r="I83" s="81">
        <v>0</v>
      </c>
      <c r="J83" s="84">
        <f t="shared" si="1"/>
        <v>572.03061064806491</v>
      </c>
    </row>
    <row r="84" spans="1:10" x14ac:dyDescent="0.35">
      <c r="A84" s="12" t="s">
        <v>222</v>
      </c>
      <c r="B84" s="90" t="s">
        <v>223</v>
      </c>
      <c r="C84" s="33" t="s">
        <v>224</v>
      </c>
      <c r="D84" s="34" t="s">
        <v>225</v>
      </c>
      <c r="E84" s="15" t="s">
        <v>226</v>
      </c>
      <c r="F84" s="16">
        <v>6.67</v>
      </c>
      <c r="G84" s="17">
        <v>7.560378939425612</v>
      </c>
      <c r="H84" s="18">
        <v>10.199945058147421</v>
      </c>
      <c r="I84" s="81">
        <v>0</v>
      </c>
      <c r="J84" s="84">
        <f t="shared" si="1"/>
        <v>7.560378939425612</v>
      </c>
    </row>
    <row r="85" spans="1:10" ht="18.5" thickBot="1" x14ac:dyDescent="0.4">
      <c r="A85" s="12" t="s">
        <v>227</v>
      </c>
      <c r="B85" s="89"/>
      <c r="C85" s="27" t="s">
        <v>228</v>
      </c>
      <c r="D85" s="28" t="s">
        <v>229</v>
      </c>
      <c r="E85" s="29" t="s">
        <v>226</v>
      </c>
      <c r="F85" s="30">
        <v>13.32</v>
      </c>
      <c r="G85" s="31">
        <v>15.120757878851224</v>
      </c>
      <c r="H85" s="32">
        <v>20.399890116294841</v>
      </c>
      <c r="I85" s="81">
        <v>0</v>
      </c>
      <c r="J85" s="84">
        <f t="shared" si="1"/>
        <v>15.120757878851224</v>
      </c>
    </row>
    <row r="86" spans="1:10" x14ac:dyDescent="0.35">
      <c r="A86" s="12" t="s">
        <v>230</v>
      </c>
      <c r="B86" s="90" t="s">
        <v>231</v>
      </c>
      <c r="C86" s="33" t="s">
        <v>22</v>
      </c>
      <c r="D86" s="34" t="s">
        <v>232</v>
      </c>
      <c r="E86" s="15" t="s">
        <v>226</v>
      </c>
      <c r="F86" s="16">
        <v>156.12</v>
      </c>
      <c r="G86" s="17">
        <v>157.81494372833149</v>
      </c>
      <c r="H86" s="18">
        <v>260.11850638554603</v>
      </c>
      <c r="I86" s="81">
        <v>0.25</v>
      </c>
      <c r="J86" s="84">
        <f t="shared" si="1"/>
        <v>183.39083439263513</v>
      </c>
    </row>
    <row r="87" spans="1:10" x14ac:dyDescent="0.35">
      <c r="A87" s="12" t="s">
        <v>233</v>
      </c>
      <c r="B87" s="88"/>
      <c r="C87" s="25" t="s">
        <v>26</v>
      </c>
      <c r="D87" s="26" t="s">
        <v>234</v>
      </c>
      <c r="E87" s="21" t="s">
        <v>226</v>
      </c>
      <c r="F87" s="22">
        <v>109.29</v>
      </c>
      <c r="G87" s="23">
        <v>110.47046060983205</v>
      </c>
      <c r="H87" s="24">
        <v>182.0829544698822</v>
      </c>
      <c r="I87" s="81">
        <v>0.25</v>
      </c>
      <c r="J87" s="84">
        <f t="shared" si="1"/>
        <v>128.37358407484459</v>
      </c>
    </row>
    <row r="88" spans="1:10" ht="18.5" thickBot="1" x14ac:dyDescent="0.4">
      <c r="A88" s="12" t="s">
        <v>235</v>
      </c>
      <c r="B88" s="88"/>
      <c r="C88" s="27" t="s">
        <v>29</v>
      </c>
      <c r="D88" s="28" t="s">
        <v>236</v>
      </c>
      <c r="E88" s="29" t="s">
        <v>226</v>
      </c>
      <c r="F88" s="30">
        <v>78.06</v>
      </c>
      <c r="G88" s="31">
        <v>78.907471864165743</v>
      </c>
      <c r="H88" s="32">
        <v>130.05925319277301</v>
      </c>
      <c r="I88" s="81">
        <v>0.25</v>
      </c>
      <c r="J88" s="84">
        <f t="shared" si="1"/>
        <v>91.695417196317564</v>
      </c>
    </row>
    <row r="89" spans="1:10" x14ac:dyDescent="0.35">
      <c r="A89" s="12" t="s">
        <v>237</v>
      </c>
      <c r="B89" s="88"/>
      <c r="C89" s="33" t="s">
        <v>38</v>
      </c>
      <c r="D89" s="34" t="s">
        <v>238</v>
      </c>
      <c r="E89" s="15" t="s">
        <v>226</v>
      </c>
      <c r="F89" s="16">
        <v>244.33</v>
      </c>
      <c r="G89" s="17">
        <v>236.72241559249724</v>
      </c>
      <c r="H89" s="18">
        <v>520.23701277109205</v>
      </c>
      <c r="I89" s="81">
        <v>0.25</v>
      </c>
      <c r="J89" s="84">
        <f t="shared" si="1"/>
        <v>307.60106488714598</v>
      </c>
    </row>
    <row r="90" spans="1:10" x14ac:dyDescent="0.35">
      <c r="A90" s="12" t="s">
        <v>239</v>
      </c>
      <c r="B90" s="88"/>
      <c r="C90" s="25" t="s">
        <v>41</v>
      </c>
      <c r="D90" s="26" t="s">
        <v>240</v>
      </c>
      <c r="E90" s="21" t="s">
        <v>226</v>
      </c>
      <c r="F90" s="22">
        <v>195.47</v>
      </c>
      <c r="G90" s="23">
        <v>189.37793247399779</v>
      </c>
      <c r="H90" s="24">
        <v>416.18961021687358</v>
      </c>
      <c r="I90" s="81">
        <v>0.25</v>
      </c>
      <c r="J90" s="84">
        <f t="shared" si="1"/>
        <v>246.08085190971673</v>
      </c>
    </row>
    <row r="91" spans="1:10" ht="18.5" thickBot="1" x14ac:dyDescent="0.4">
      <c r="A91" s="12" t="s">
        <v>241</v>
      </c>
      <c r="B91" s="88"/>
      <c r="C91" s="27" t="s">
        <v>44</v>
      </c>
      <c r="D91" s="28" t="s">
        <v>242</v>
      </c>
      <c r="E91" s="29" t="s">
        <v>226</v>
      </c>
      <c r="F91" s="30">
        <v>129.97</v>
      </c>
      <c r="G91" s="31">
        <v>126.2519549826652</v>
      </c>
      <c r="H91" s="32">
        <v>273.12443170482328</v>
      </c>
      <c r="I91" s="81">
        <v>0.25</v>
      </c>
      <c r="J91" s="84">
        <f t="shared" si="1"/>
        <v>162.97007416320471</v>
      </c>
    </row>
    <row r="92" spans="1:10" x14ac:dyDescent="0.35">
      <c r="A92" s="12" t="s">
        <v>243</v>
      </c>
      <c r="B92" s="88"/>
      <c r="C92" s="33" t="s">
        <v>53</v>
      </c>
      <c r="D92" s="34" t="s">
        <v>244</v>
      </c>
      <c r="E92" s="15" t="s">
        <v>226</v>
      </c>
      <c r="F92" s="16">
        <v>400.46</v>
      </c>
      <c r="G92" s="17">
        <v>394.53735932082873</v>
      </c>
      <c r="H92" s="18">
        <v>780.35551915663802</v>
      </c>
      <c r="I92" s="81">
        <v>0.25</v>
      </c>
      <c r="J92" s="84">
        <f t="shared" si="1"/>
        <v>490.99189927978102</v>
      </c>
    </row>
    <row r="93" spans="1:10" x14ac:dyDescent="0.35">
      <c r="A93" s="12" t="s">
        <v>245</v>
      </c>
      <c r="B93" s="88"/>
      <c r="C93" s="25" t="s">
        <v>56</v>
      </c>
      <c r="D93" s="26" t="s">
        <v>246</v>
      </c>
      <c r="E93" s="21" t="s">
        <v>226</v>
      </c>
      <c r="F93" s="22">
        <v>335.98</v>
      </c>
      <c r="G93" s="23">
        <v>331.41138182949618</v>
      </c>
      <c r="H93" s="24">
        <v>650.29626596386504</v>
      </c>
      <c r="I93" s="81">
        <v>0.25</v>
      </c>
      <c r="J93" s="84">
        <f t="shared" si="1"/>
        <v>411.13260286308838</v>
      </c>
    </row>
    <row r="94" spans="1:10" ht="18.5" thickBot="1" x14ac:dyDescent="0.4">
      <c r="A94" s="12" t="s">
        <v>247</v>
      </c>
      <c r="B94" s="88"/>
      <c r="C94" s="27" t="s">
        <v>59</v>
      </c>
      <c r="D94" s="28" t="s">
        <v>248</v>
      </c>
      <c r="E94" s="29" t="s">
        <v>226</v>
      </c>
      <c r="F94" s="30">
        <v>232.47</v>
      </c>
      <c r="G94" s="31">
        <v>228.83166840608064</v>
      </c>
      <c r="H94" s="32">
        <v>455.20738617470545</v>
      </c>
      <c r="I94" s="81">
        <v>0.25</v>
      </c>
      <c r="J94" s="84">
        <f t="shared" si="1"/>
        <v>285.42559784823686</v>
      </c>
    </row>
    <row r="95" spans="1:10" x14ac:dyDescent="0.35">
      <c r="A95" s="12" t="s">
        <v>249</v>
      </c>
      <c r="B95" s="88"/>
      <c r="C95" s="33" t="s">
        <v>68</v>
      </c>
      <c r="D95" s="34" t="s">
        <v>250</v>
      </c>
      <c r="E95" s="15" t="s">
        <v>226</v>
      </c>
      <c r="F95" s="16">
        <v>502.87</v>
      </c>
      <c r="G95" s="17">
        <v>473.44483118499448</v>
      </c>
      <c r="H95" s="18">
        <v>1222.5569800120663</v>
      </c>
      <c r="I95" s="81">
        <v>0.25</v>
      </c>
      <c r="J95" s="84">
        <f t="shared" si="1"/>
        <v>660.7228683917624</v>
      </c>
    </row>
    <row r="96" spans="1:10" x14ac:dyDescent="0.35">
      <c r="A96" s="12" t="s">
        <v>251</v>
      </c>
      <c r="B96" s="88"/>
      <c r="C96" s="25" t="s">
        <v>71</v>
      </c>
      <c r="D96" s="26" t="s">
        <v>252</v>
      </c>
      <c r="E96" s="21" t="s">
        <v>226</v>
      </c>
      <c r="F96" s="22">
        <v>502.87</v>
      </c>
      <c r="G96" s="23">
        <v>473.44483118499448</v>
      </c>
      <c r="H96" s="24">
        <v>1222.5569800120663</v>
      </c>
      <c r="I96" s="81">
        <v>0.25</v>
      </c>
      <c r="J96" s="84">
        <f t="shared" si="1"/>
        <v>660.7228683917624</v>
      </c>
    </row>
    <row r="97" spans="1:10" ht="18.5" thickBot="1" x14ac:dyDescent="0.4">
      <c r="A97" s="12" t="s">
        <v>253</v>
      </c>
      <c r="B97" s="91"/>
      <c r="C97" s="50" t="s">
        <v>74</v>
      </c>
      <c r="D97" s="51" t="s">
        <v>254</v>
      </c>
      <c r="E97" s="52" t="s">
        <v>226</v>
      </c>
      <c r="F97" s="53">
        <v>351.2</v>
      </c>
      <c r="G97" s="54">
        <v>331.41138182949618</v>
      </c>
      <c r="H97" s="55">
        <v>845.38514575302452</v>
      </c>
      <c r="I97" s="81">
        <v>0.25</v>
      </c>
      <c r="J97" s="84">
        <f t="shared" si="1"/>
        <v>459.90482281037828</v>
      </c>
    </row>
    <row r="98" spans="1:10" ht="19" thickTop="1" thickBot="1" x14ac:dyDescent="0.4">
      <c r="A98" s="1"/>
      <c r="B98" s="56" t="s">
        <v>15</v>
      </c>
      <c r="C98" s="57"/>
      <c r="D98" s="58"/>
      <c r="E98" s="59"/>
      <c r="F98" s="60"/>
      <c r="G98" s="61"/>
      <c r="H98" s="59"/>
    </row>
    <row r="99" spans="1:10" ht="16.5" customHeight="1" x14ac:dyDescent="0.35">
      <c r="A99" s="1"/>
      <c r="B99" s="63"/>
      <c r="C99" s="63"/>
    </row>
    <row r="100" spans="1:10" x14ac:dyDescent="0.3">
      <c r="B100" s="62" t="s">
        <v>16</v>
      </c>
    </row>
    <row r="101" spans="1:10" ht="17.5" x14ac:dyDescent="0.35">
      <c r="A101" s="3"/>
      <c r="B101" s="62" t="s">
        <v>17</v>
      </c>
      <c r="C101" s="3"/>
      <c r="D101" s="4"/>
      <c r="E101" s="4"/>
      <c r="F101" s="3"/>
      <c r="G101" s="3"/>
      <c r="H101" s="3"/>
      <c r="I101" s="3"/>
    </row>
    <row r="102" spans="1:10" ht="17.5" x14ac:dyDescent="0.35">
      <c r="A102" s="3"/>
      <c r="B102" s="3"/>
      <c r="C102" s="3"/>
      <c r="D102" s="4"/>
      <c r="E102" s="4"/>
      <c r="F102" s="3"/>
      <c r="G102" s="3"/>
      <c r="H102" s="3"/>
      <c r="I102" s="3"/>
    </row>
    <row r="103" spans="1:10" ht="13.5" customHeight="1" x14ac:dyDescent="0.35">
      <c r="A103" s="3"/>
      <c r="B103" s="3"/>
      <c r="C103" s="3"/>
      <c r="D103" s="4"/>
      <c r="E103" s="4"/>
      <c r="F103" s="3"/>
      <c r="G103" s="3"/>
      <c r="H103" s="3"/>
      <c r="I103" s="3"/>
    </row>
    <row r="104" spans="1:10" ht="12.75" customHeight="1" x14ac:dyDescent="0.35">
      <c r="A104" s="3"/>
      <c r="B104" s="3"/>
      <c r="C104" s="3"/>
      <c r="D104" s="4"/>
      <c r="E104" s="4"/>
      <c r="F104" s="3"/>
      <c r="G104" s="3"/>
      <c r="H104" s="3"/>
      <c r="I104" s="3"/>
    </row>
    <row r="105" spans="1:10" ht="13.5" customHeight="1" x14ac:dyDescent="0.35">
      <c r="A105" s="3"/>
      <c r="B105" s="3"/>
      <c r="C105" s="3"/>
      <c r="D105" s="4"/>
      <c r="E105" s="4"/>
      <c r="F105" s="3"/>
      <c r="G105" s="3"/>
      <c r="H105" s="3"/>
      <c r="I105" s="3"/>
    </row>
    <row r="106" spans="1:10" ht="12.75" customHeight="1" x14ac:dyDescent="0.35">
      <c r="A106" s="3"/>
      <c r="B106" s="3"/>
      <c r="C106" s="3"/>
      <c r="D106" s="4"/>
      <c r="E106" s="4"/>
      <c r="F106" s="3"/>
      <c r="G106" s="3"/>
      <c r="H106" s="3"/>
      <c r="I106" s="3"/>
    </row>
    <row r="107" spans="1:10" ht="12.75" customHeight="1" x14ac:dyDescent="0.35">
      <c r="A107" s="3"/>
      <c r="B107" s="3"/>
      <c r="C107" s="3"/>
      <c r="D107" s="4"/>
      <c r="E107" s="4"/>
      <c r="F107" s="3"/>
      <c r="G107" s="3"/>
      <c r="H107" s="3"/>
      <c r="I107" s="3"/>
    </row>
    <row r="108" spans="1:10" ht="17.5" x14ac:dyDescent="0.35">
      <c r="A108" s="3"/>
      <c r="B108" s="3"/>
      <c r="C108" s="3"/>
      <c r="D108" s="4"/>
      <c r="E108" s="4"/>
      <c r="F108" s="3"/>
      <c r="G108" s="3"/>
      <c r="H108" s="3"/>
      <c r="I108" s="3"/>
    </row>
    <row r="109" spans="1:10" ht="17.5" x14ac:dyDescent="0.35">
      <c r="A109" s="3"/>
      <c r="B109" s="3"/>
      <c r="C109" s="3"/>
      <c r="D109" s="4"/>
      <c r="E109" s="4"/>
      <c r="F109" s="3"/>
      <c r="G109" s="3"/>
      <c r="H109" s="3"/>
      <c r="I109" s="3"/>
    </row>
    <row r="110" spans="1:10" ht="17.5" x14ac:dyDescent="0.35">
      <c r="A110" s="3"/>
      <c r="B110" s="3"/>
      <c r="C110" s="3"/>
      <c r="D110" s="4"/>
      <c r="E110" s="4"/>
      <c r="F110" s="3"/>
      <c r="G110" s="3"/>
      <c r="H110" s="3"/>
      <c r="I110" s="3"/>
    </row>
    <row r="111" spans="1:10" ht="17.5" x14ac:dyDescent="0.35">
      <c r="A111" s="3"/>
      <c r="B111" s="3"/>
      <c r="C111" s="3"/>
      <c r="D111" s="4"/>
      <c r="E111" s="4"/>
      <c r="F111" s="3"/>
      <c r="G111" s="3"/>
      <c r="H111" s="3"/>
      <c r="I111" s="3"/>
    </row>
    <row r="112" spans="1:10" ht="17.5" x14ac:dyDescent="0.35">
      <c r="A112" s="3"/>
      <c r="B112" s="3"/>
      <c r="C112" s="3"/>
      <c r="D112" s="4"/>
      <c r="E112" s="4"/>
      <c r="F112" s="3"/>
      <c r="G112" s="3"/>
      <c r="H112" s="3"/>
      <c r="I112" s="3"/>
    </row>
    <row r="113" spans="1:9" ht="17.5" x14ac:dyDescent="0.35">
      <c r="A113" s="3"/>
      <c r="B113" s="3"/>
      <c r="C113" s="3"/>
      <c r="D113" s="4"/>
      <c r="E113" s="4"/>
      <c r="F113" s="3"/>
      <c r="G113" s="3"/>
      <c r="H113" s="3"/>
      <c r="I113" s="3"/>
    </row>
    <row r="114" spans="1:9" ht="17.5" x14ac:dyDescent="0.35">
      <c r="A114" s="3"/>
      <c r="B114" s="3"/>
      <c r="C114" s="3"/>
      <c r="D114" s="4"/>
      <c r="E114" s="4"/>
      <c r="F114" s="3"/>
      <c r="G114" s="3"/>
      <c r="H114" s="3"/>
      <c r="I114" s="3"/>
    </row>
    <row r="115" spans="1:9" ht="17.5" x14ac:dyDescent="0.35">
      <c r="A115" s="3"/>
      <c r="B115" s="3"/>
      <c r="C115" s="3"/>
      <c r="D115" s="4"/>
      <c r="E115" s="4"/>
      <c r="F115" s="3"/>
      <c r="G115" s="3"/>
      <c r="H115" s="3"/>
      <c r="I115" s="3"/>
    </row>
    <row r="116" spans="1:9" ht="17.5" x14ac:dyDescent="0.35">
      <c r="A116" s="3"/>
      <c r="B116" s="3"/>
      <c r="C116" s="3"/>
      <c r="D116" s="4"/>
      <c r="E116" s="4"/>
      <c r="F116" s="3"/>
      <c r="G116" s="3"/>
      <c r="H116" s="3"/>
      <c r="I116" s="3"/>
    </row>
    <row r="117" spans="1:9" ht="17.5" x14ac:dyDescent="0.35">
      <c r="A117" s="3"/>
      <c r="B117" s="3"/>
      <c r="C117" s="3"/>
      <c r="D117" s="4"/>
      <c r="E117" s="4"/>
      <c r="F117" s="3"/>
      <c r="G117" s="3"/>
      <c r="H117" s="3"/>
      <c r="I117" s="3"/>
    </row>
    <row r="118" spans="1:9" ht="17.5" x14ac:dyDescent="0.35">
      <c r="A118" s="3"/>
      <c r="B118" s="3"/>
      <c r="C118" s="3"/>
      <c r="D118" s="4"/>
      <c r="E118" s="4"/>
      <c r="F118" s="3"/>
      <c r="G118" s="3"/>
      <c r="H118" s="3"/>
      <c r="I118" s="3"/>
    </row>
    <row r="119" spans="1:9" ht="17.5" x14ac:dyDescent="0.35">
      <c r="A119" s="3"/>
      <c r="B119" s="3"/>
      <c r="C119" s="3"/>
      <c r="D119" s="4"/>
      <c r="E119" s="4"/>
      <c r="F119" s="3"/>
      <c r="G119" s="3"/>
      <c r="H119" s="3"/>
      <c r="I119" s="3"/>
    </row>
    <row r="120" spans="1:9" ht="17.5" x14ac:dyDescent="0.35">
      <c r="A120" s="3"/>
      <c r="B120" s="3"/>
      <c r="C120" s="3"/>
      <c r="D120" s="4"/>
      <c r="E120" s="4"/>
      <c r="F120" s="3"/>
      <c r="G120" s="3"/>
      <c r="H120" s="3"/>
      <c r="I120" s="3"/>
    </row>
    <row r="121" spans="1:9" ht="17.5" x14ac:dyDescent="0.35">
      <c r="A121" s="3"/>
      <c r="B121" s="3"/>
      <c r="C121" s="3"/>
      <c r="D121" s="4"/>
      <c r="E121" s="4"/>
      <c r="F121" s="3"/>
      <c r="G121" s="3"/>
      <c r="H121" s="3"/>
      <c r="I121" s="3"/>
    </row>
    <row r="122" spans="1:9" ht="17.5" x14ac:dyDescent="0.35">
      <c r="A122" s="3"/>
      <c r="B122" s="3"/>
      <c r="C122" s="3"/>
      <c r="D122" s="4"/>
      <c r="E122" s="4"/>
      <c r="F122" s="3"/>
      <c r="G122" s="3"/>
      <c r="H122" s="3"/>
      <c r="I122" s="3"/>
    </row>
    <row r="123" spans="1:9" ht="17.5" x14ac:dyDescent="0.35">
      <c r="A123" s="3"/>
      <c r="B123" s="3"/>
      <c r="C123" s="3"/>
      <c r="D123" s="4"/>
      <c r="E123" s="4"/>
      <c r="F123" s="3"/>
      <c r="G123" s="3"/>
      <c r="H123" s="3"/>
      <c r="I123" s="3"/>
    </row>
    <row r="124" spans="1:9" ht="17.5" x14ac:dyDescent="0.35">
      <c r="A124" s="3"/>
      <c r="B124" s="3"/>
      <c r="C124" s="3"/>
      <c r="D124" s="4"/>
      <c r="E124" s="4"/>
      <c r="F124" s="3"/>
      <c r="G124" s="3"/>
      <c r="H124" s="3"/>
      <c r="I124" s="3"/>
    </row>
    <row r="125" spans="1:9" ht="17.5" x14ac:dyDescent="0.35">
      <c r="A125" s="3"/>
      <c r="B125" s="3"/>
      <c r="C125" s="3"/>
      <c r="D125" s="4"/>
      <c r="E125" s="4"/>
      <c r="F125" s="3"/>
      <c r="G125" s="3"/>
      <c r="H125" s="3"/>
      <c r="I125" s="3"/>
    </row>
    <row r="126" spans="1:9" ht="17.5" x14ac:dyDescent="0.35">
      <c r="A126" s="3"/>
      <c r="B126" s="3"/>
      <c r="C126" s="3"/>
      <c r="D126" s="4"/>
      <c r="E126" s="4"/>
      <c r="F126" s="3"/>
      <c r="G126" s="3"/>
      <c r="H126" s="3"/>
      <c r="I126" s="3"/>
    </row>
    <row r="127" spans="1:9" ht="17.5" x14ac:dyDescent="0.35">
      <c r="A127" s="3"/>
      <c r="B127" s="3"/>
      <c r="C127" s="3"/>
      <c r="D127" s="4"/>
      <c r="E127" s="4"/>
      <c r="F127" s="3"/>
      <c r="G127" s="3"/>
      <c r="H127" s="3"/>
      <c r="I127" s="3"/>
    </row>
    <row r="128" spans="1:9" ht="17.5" x14ac:dyDescent="0.35">
      <c r="A128" s="3"/>
      <c r="B128" s="3"/>
      <c r="C128" s="3"/>
      <c r="D128" s="4"/>
      <c r="E128" s="4"/>
      <c r="F128" s="3"/>
      <c r="G128" s="3"/>
      <c r="H128" s="3"/>
      <c r="I128" s="3"/>
    </row>
    <row r="129" spans="1:9" ht="17.5" x14ac:dyDescent="0.35">
      <c r="A129" s="3"/>
      <c r="B129" s="3"/>
      <c r="C129" s="3"/>
      <c r="D129" s="4"/>
      <c r="E129" s="4"/>
      <c r="F129" s="3"/>
      <c r="G129" s="3"/>
      <c r="H129" s="3"/>
      <c r="I129" s="3"/>
    </row>
    <row r="130" spans="1:9" ht="17.5" x14ac:dyDescent="0.35">
      <c r="A130" s="3"/>
      <c r="B130" s="3"/>
      <c r="C130" s="3"/>
      <c r="D130" s="4"/>
      <c r="E130" s="4"/>
      <c r="F130" s="3"/>
      <c r="G130" s="3"/>
      <c r="H130" s="3"/>
      <c r="I130" s="3"/>
    </row>
    <row r="131" spans="1:9" ht="17.5" x14ac:dyDescent="0.35">
      <c r="A131" s="3"/>
      <c r="B131" s="3"/>
      <c r="C131" s="3"/>
      <c r="D131" s="4"/>
      <c r="E131" s="4"/>
      <c r="F131" s="3"/>
      <c r="G131" s="3"/>
      <c r="H131" s="3"/>
      <c r="I131" s="3"/>
    </row>
    <row r="132" spans="1:9" ht="17.5" x14ac:dyDescent="0.35">
      <c r="A132" s="3"/>
      <c r="B132" s="3"/>
      <c r="C132" s="3"/>
      <c r="D132" s="4"/>
      <c r="E132" s="4"/>
      <c r="F132" s="3"/>
      <c r="G132" s="3"/>
      <c r="H132" s="3"/>
      <c r="I132" s="3"/>
    </row>
    <row r="133" spans="1:9" ht="17.5" x14ac:dyDescent="0.35">
      <c r="A133" s="3"/>
      <c r="B133" s="3"/>
      <c r="C133" s="3"/>
      <c r="D133" s="4"/>
      <c r="E133" s="4"/>
      <c r="F133" s="3"/>
      <c r="G133" s="3"/>
      <c r="H133" s="3"/>
      <c r="I133" s="3"/>
    </row>
    <row r="134" spans="1:9" ht="17.5" x14ac:dyDescent="0.35">
      <c r="A134" s="3"/>
      <c r="B134" s="3"/>
      <c r="C134" s="3"/>
      <c r="D134" s="4"/>
      <c r="E134" s="4"/>
      <c r="F134" s="3"/>
      <c r="G134" s="3"/>
      <c r="H134" s="3"/>
      <c r="I134" s="3"/>
    </row>
    <row r="135" spans="1:9" ht="17.5" x14ac:dyDescent="0.35">
      <c r="A135" s="3"/>
      <c r="B135" s="3"/>
      <c r="C135" s="3"/>
      <c r="D135" s="4"/>
      <c r="E135" s="4"/>
      <c r="F135" s="3"/>
      <c r="G135" s="3"/>
      <c r="H135" s="3"/>
      <c r="I135" s="3"/>
    </row>
    <row r="136" spans="1:9" ht="17.5" x14ac:dyDescent="0.35">
      <c r="A136" s="3"/>
      <c r="B136" s="3"/>
      <c r="C136" s="3"/>
      <c r="D136" s="4"/>
      <c r="E136" s="4"/>
      <c r="F136" s="3"/>
      <c r="G136" s="3"/>
      <c r="H136" s="3"/>
      <c r="I136" s="3"/>
    </row>
    <row r="137" spans="1:9" ht="17.5" x14ac:dyDescent="0.35">
      <c r="A137" s="3"/>
      <c r="B137" s="3"/>
      <c r="C137" s="3"/>
      <c r="D137" s="4"/>
      <c r="E137" s="4"/>
      <c r="F137" s="3"/>
      <c r="G137" s="3"/>
      <c r="H137" s="3"/>
      <c r="I137" s="3"/>
    </row>
    <row r="138" spans="1:9" ht="17.5" x14ac:dyDescent="0.35">
      <c r="A138" s="3"/>
      <c r="B138" s="3"/>
      <c r="C138" s="3"/>
      <c r="D138" s="4"/>
      <c r="E138" s="4"/>
      <c r="F138" s="3"/>
      <c r="G138" s="3"/>
      <c r="H138" s="3"/>
      <c r="I138" s="3"/>
    </row>
    <row r="139" spans="1:9" ht="17.5" x14ac:dyDescent="0.35">
      <c r="A139" s="3"/>
      <c r="B139" s="3"/>
      <c r="C139" s="3"/>
      <c r="D139" s="4"/>
      <c r="E139" s="4"/>
      <c r="F139" s="3"/>
      <c r="G139" s="3"/>
      <c r="H139" s="3"/>
      <c r="I139" s="3"/>
    </row>
    <row r="140" spans="1:9" ht="17.5" x14ac:dyDescent="0.35">
      <c r="A140" s="3"/>
      <c r="B140" s="3"/>
      <c r="C140" s="3"/>
      <c r="D140" s="4"/>
      <c r="E140" s="4"/>
      <c r="F140" s="3"/>
      <c r="G140" s="3"/>
      <c r="H140" s="3"/>
      <c r="I140" s="3"/>
    </row>
    <row r="141" spans="1:9" ht="17.5" x14ac:dyDescent="0.35">
      <c r="A141" s="3"/>
      <c r="B141" s="3"/>
      <c r="C141" s="3"/>
      <c r="D141" s="4"/>
      <c r="E141" s="4"/>
      <c r="F141" s="3"/>
      <c r="G141" s="3"/>
      <c r="H141" s="3"/>
      <c r="I141" s="3"/>
    </row>
    <row r="142" spans="1:9" ht="17.5" x14ac:dyDescent="0.35">
      <c r="A142" s="3"/>
      <c r="B142" s="3"/>
      <c r="C142" s="3"/>
      <c r="D142" s="4"/>
      <c r="E142" s="4"/>
      <c r="F142" s="3"/>
      <c r="G142" s="3"/>
      <c r="H142" s="3"/>
      <c r="I142" s="3"/>
    </row>
    <row r="143" spans="1:9" ht="17.5" x14ac:dyDescent="0.35">
      <c r="A143" s="3"/>
      <c r="B143" s="3"/>
      <c r="C143" s="3"/>
      <c r="D143" s="4"/>
      <c r="E143" s="4"/>
      <c r="F143" s="3"/>
      <c r="G143" s="3"/>
      <c r="H143" s="3"/>
      <c r="I143" s="3"/>
    </row>
    <row r="144" spans="1:9" ht="17.5" x14ac:dyDescent="0.35">
      <c r="A144" s="3"/>
      <c r="B144" s="3"/>
      <c r="C144" s="3"/>
      <c r="D144" s="4"/>
      <c r="E144" s="4"/>
      <c r="F144" s="3"/>
      <c r="G144" s="3"/>
      <c r="H144" s="3"/>
      <c r="I144" s="3"/>
    </row>
    <row r="145" spans="1:9" ht="17.5" x14ac:dyDescent="0.35">
      <c r="A145" s="3"/>
      <c r="B145" s="3"/>
      <c r="C145" s="3"/>
      <c r="D145" s="4"/>
      <c r="E145" s="4"/>
      <c r="F145" s="3"/>
      <c r="G145" s="3"/>
      <c r="H145" s="3"/>
      <c r="I145" s="3"/>
    </row>
    <row r="146" spans="1:9" ht="17.5" x14ac:dyDescent="0.35">
      <c r="A146" s="3"/>
      <c r="B146" s="3"/>
      <c r="C146" s="3"/>
      <c r="D146" s="4"/>
      <c r="E146" s="4"/>
      <c r="F146" s="3"/>
      <c r="G146" s="3"/>
      <c r="H146" s="3"/>
      <c r="I146" s="3"/>
    </row>
    <row r="147" spans="1:9" ht="17.5" x14ac:dyDescent="0.35">
      <c r="A147" s="3"/>
      <c r="B147" s="3"/>
      <c r="C147" s="3"/>
      <c r="D147" s="4"/>
      <c r="E147" s="4"/>
      <c r="F147" s="3"/>
      <c r="G147" s="3"/>
      <c r="H147" s="3"/>
      <c r="I147" s="3"/>
    </row>
    <row r="148" spans="1:9" ht="17.5" x14ac:dyDescent="0.35">
      <c r="A148" s="3"/>
      <c r="B148" s="3"/>
      <c r="C148" s="3"/>
      <c r="D148" s="4"/>
      <c r="E148" s="4"/>
      <c r="F148" s="3"/>
      <c r="G148" s="3"/>
      <c r="H148" s="3"/>
      <c r="I148" s="3"/>
    </row>
    <row r="149" spans="1:9" ht="17.5" x14ac:dyDescent="0.35">
      <c r="A149" s="3"/>
      <c r="B149" s="3"/>
      <c r="C149" s="3"/>
      <c r="D149" s="4"/>
      <c r="E149" s="4"/>
      <c r="F149" s="3"/>
      <c r="G149" s="3"/>
      <c r="H149" s="3"/>
      <c r="I149" s="3"/>
    </row>
    <row r="150" spans="1:9" ht="17.5" x14ac:dyDescent="0.35">
      <c r="A150" s="3"/>
      <c r="B150" s="3"/>
      <c r="C150" s="3"/>
      <c r="D150" s="4"/>
      <c r="E150" s="4"/>
      <c r="F150" s="3"/>
      <c r="G150" s="3"/>
      <c r="H150" s="3"/>
      <c r="I150" s="3"/>
    </row>
    <row r="151" spans="1:9" ht="17.5" x14ac:dyDescent="0.35">
      <c r="A151" s="3"/>
      <c r="B151" s="3"/>
      <c r="C151" s="3"/>
      <c r="D151" s="4"/>
      <c r="E151" s="4"/>
      <c r="F151" s="3"/>
      <c r="G151" s="3"/>
      <c r="H151" s="3"/>
      <c r="I151" s="3"/>
    </row>
    <row r="152" spans="1:9" ht="17.5" x14ac:dyDescent="0.35">
      <c r="A152" s="3"/>
      <c r="B152" s="3"/>
      <c r="C152" s="3"/>
      <c r="D152" s="4"/>
      <c r="E152" s="4"/>
      <c r="F152" s="3"/>
      <c r="G152" s="3"/>
      <c r="H152" s="3"/>
      <c r="I152" s="3"/>
    </row>
    <row r="153" spans="1:9" ht="17.5" x14ac:dyDescent="0.35">
      <c r="A153" s="3"/>
      <c r="B153" s="3"/>
      <c r="C153" s="3"/>
      <c r="D153" s="4"/>
      <c r="E153" s="4"/>
      <c r="F153" s="3"/>
      <c r="G153" s="3"/>
      <c r="H153" s="3"/>
      <c r="I153" s="3"/>
    </row>
    <row r="154" spans="1:9" ht="17.5" x14ac:dyDescent="0.35">
      <c r="A154" s="3"/>
      <c r="B154" s="3"/>
      <c r="C154" s="3"/>
      <c r="D154" s="4"/>
      <c r="E154" s="4"/>
      <c r="F154" s="3"/>
      <c r="G154" s="3"/>
      <c r="H154" s="3"/>
      <c r="I154" s="3"/>
    </row>
    <row r="155" spans="1:9" ht="17.5" x14ac:dyDescent="0.35">
      <c r="A155" s="3"/>
      <c r="B155" s="3"/>
      <c r="C155" s="3"/>
      <c r="D155" s="4"/>
      <c r="E155" s="4"/>
      <c r="F155" s="3"/>
      <c r="G155" s="3"/>
      <c r="H155" s="3"/>
      <c r="I155" s="3"/>
    </row>
    <row r="156" spans="1:9" ht="17.5" x14ac:dyDescent="0.35">
      <c r="A156" s="3"/>
      <c r="B156" s="3"/>
      <c r="C156" s="3"/>
      <c r="D156" s="4"/>
      <c r="E156" s="4"/>
      <c r="F156" s="3"/>
      <c r="G156" s="3"/>
      <c r="H156" s="3"/>
      <c r="I156" s="3"/>
    </row>
    <row r="157" spans="1:9" ht="17.5" x14ac:dyDescent="0.35">
      <c r="A157" s="3"/>
      <c r="B157" s="3"/>
      <c r="C157" s="3"/>
      <c r="D157" s="4"/>
      <c r="E157" s="4"/>
      <c r="F157" s="3"/>
      <c r="G157" s="3"/>
      <c r="H157" s="3"/>
      <c r="I157" s="3"/>
    </row>
    <row r="158" spans="1:9" ht="17.5" x14ac:dyDescent="0.35">
      <c r="A158" s="3"/>
      <c r="B158" s="3"/>
      <c r="C158" s="3"/>
      <c r="D158" s="4"/>
      <c r="E158" s="4"/>
      <c r="F158" s="3"/>
      <c r="G158" s="3"/>
      <c r="H158" s="3"/>
      <c r="I158" s="3"/>
    </row>
    <row r="159" spans="1:9" ht="17.5" x14ac:dyDescent="0.35">
      <c r="A159" s="3"/>
      <c r="B159" s="3"/>
      <c r="C159" s="3"/>
      <c r="D159" s="4"/>
      <c r="E159" s="4"/>
      <c r="F159" s="3"/>
      <c r="G159" s="3"/>
      <c r="H159" s="3"/>
      <c r="I159" s="3"/>
    </row>
    <row r="160" spans="1:9" ht="17.5" x14ac:dyDescent="0.35">
      <c r="A160" s="3"/>
      <c r="B160" s="3"/>
      <c r="C160" s="3"/>
      <c r="D160" s="4"/>
      <c r="E160" s="4"/>
      <c r="F160" s="3"/>
      <c r="G160" s="3"/>
      <c r="H160" s="3"/>
      <c r="I160" s="3"/>
    </row>
    <row r="161" spans="1:9" ht="17.5" x14ac:dyDescent="0.35">
      <c r="A161" s="3"/>
      <c r="B161" s="3"/>
      <c r="C161" s="3"/>
      <c r="D161" s="4"/>
      <c r="E161" s="4"/>
      <c r="F161" s="3"/>
      <c r="G161" s="3"/>
      <c r="H161" s="3"/>
      <c r="I161" s="3"/>
    </row>
    <row r="162" spans="1:9" ht="17.5" x14ac:dyDescent="0.35">
      <c r="A162" s="3"/>
      <c r="B162" s="3"/>
      <c r="C162" s="3"/>
      <c r="D162" s="4"/>
      <c r="E162" s="4"/>
      <c r="F162" s="3"/>
      <c r="G162" s="3"/>
      <c r="H162" s="3"/>
      <c r="I162" s="3"/>
    </row>
    <row r="163" spans="1:9" ht="17.5" x14ac:dyDescent="0.35">
      <c r="A163" s="3"/>
      <c r="B163" s="3"/>
      <c r="C163" s="3"/>
      <c r="D163" s="4"/>
      <c r="E163" s="4"/>
      <c r="F163" s="3"/>
      <c r="G163" s="3"/>
      <c r="H163" s="3"/>
      <c r="I163" s="3"/>
    </row>
    <row r="164" spans="1:9" ht="17.5" x14ac:dyDescent="0.35">
      <c r="A164" s="3"/>
      <c r="B164" s="3"/>
      <c r="C164" s="3"/>
      <c r="D164" s="4"/>
      <c r="E164" s="4"/>
      <c r="F164" s="3"/>
      <c r="G164" s="3"/>
      <c r="H164" s="3"/>
      <c r="I164" s="3"/>
    </row>
    <row r="165" spans="1:9" ht="17.5" x14ac:dyDescent="0.35">
      <c r="A165" s="3"/>
      <c r="B165" s="3"/>
      <c r="C165" s="3"/>
      <c r="D165" s="4"/>
      <c r="E165" s="4"/>
      <c r="F165" s="3"/>
      <c r="G165" s="3"/>
      <c r="H165" s="3"/>
      <c r="I165" s="3"/>
    </row>
    <row r="166" spans="1:9" ht="17.5" x14ac:dyDescent="0.35">
      <c r="A166" s="3"/>
      <c r="B166" s="3"/>
      <c r="C166" s="3"/>
      <c r="D166" s="4"/>
      <c r="E166" s="4"/>
      <c r="F166" s="3"/>
      <c r="G166" s="3"/>
      <c r="H166" s="3"/>
      <c r="I166" s="3"/>
    </row>
    <row r="167" spans="1:9" ht="17.5" x14ac:dyDescent="0.35">
      <c r="A167" s="3"/>
      <c r="B167" s="3"/>
      <c r="C167" s="3"/>
      <c r="D167" s="4"/>
      <c r="E167" s="4"/>
      <c r="F167" s="3"/>
      <c r="G167" s="3"/>
      <c r="H167" s="3"/>
      <c r="I167" s="3"/>
    </row>
    <row r="168" spans="1:9" ht="17.5" x14ac:dyDescent="0.35">
      <c r="A168" s="3"/>
      <c r="B168" s="3"/>
      <c r="C168" s="3"/>
      <c r="D168" s="4"/>
      <c r="E168" s="4"/>
      <c r="F168" s="3"/>
      <c r="G168" s="3"/>
      <c r="H168" s="3"/>
      <c r="I168" s="3"/>
    </row>
    <row r="169" spans="1:9" ht="17.5" x14ac:dyDescent="0.35">
      <c r="A169" s="3"/>
      <c r="B169" s="3"/>
      <c r="C169" s="3"/>
      <c r="D169" s="4"/>
      <c r="E169" s="4"/>
      <c r="F169" s="3"/>
      <c r="G169" s="3"/>
      <c r="H169" s="3"/>
      <c r="I169" s="3"/>
    </row>
    <row r="170" spans="1:9" ht="17.5" x14ac:dyDescent="0.35">
      <c r="A170" s="3"/>
      <c r="B170" s="3"/>
      <c r="C170" s="3"/>
      <c r="D170" s="4"/>
      <c r="E170" s="4"/>
      <c r="F170" s="3"/>
      <c r="G170" s="3"/>
      <c r="H170" s="3"/>
      <c r="I170" s="3"/>
    </row>
  </sheetData>
  <mergeCells count="15">
    <mergeCell ref="G3:H3"/>
    <mergeCell ref="B5:B24"/>
    <mergeCell ref="B3:B4"/>
    <mergeCell ref="C3:C4"/>
    <mergeCell ref="D3:D4"/>
    <mergeCell ref="E3:E4"/>
    <mergeCell ref="F3:F4"/>
    <mergeCell ref="B84:B85"/>
    <mergeCell ref="B86:B97"/>
    <mergeCell ref="B25:B44"/>
    <mergeCell ref="B45:B47"/>
    <mergeCell ref="B48:B55"/>
    <mergeCell ref="B56:B57"/>
    <mergeCell ref="B58:B71"/>
    <mergeCell ref="B72:B83"/>
  </mergeCells>
  <printOptions horizontalCentered="1"/>
  <pageMargins left="0.45" right="0.45" top="1" bottom="0.75" header="0.3" footer="0.3"/>
  <pageSetup scale="50" fitToWidth="0" fitToHeight="0" orientation="landscape" r:id="rId1"/>
  <headerFooter>
    <oddHeader>&amp;L&amp;"Arial,Regular"&amp;10Commonwealth of Pennsylvania
Office of Developmental Programs&amp;C&amp;"Arial,Regular"&amp;14FY 21/22 IDA Draft Statewide Fee Range 
for Residential Services&amp;R&amp;"Arial,Regular"&amp;10Draft &amp;&amp; Confidential</oddHeader>
    <oddFooter>&amp;L&amp;"Arial,Regular"&amp;14&amp;G&amp;C&amp;"Arial,Regular"&amp;14Page &amp;P of &amp;N&amp;R&amp;14&amp;D</oddFooter>
  </headerFooter>
  <rowBreaks count="2" manualBreakCount="2">
    <brk id="44" max="11" man="1"/>
    <brk id="83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S85"/>
  <sheetViews>
    <sheetView tabSelected="1" zoomScale="86" zoomScaleNormal="86" zoomScaleSheetLayoutView="70" zoomScalePageLayoutView="50" workbookViewId="0">
      <selection activeCell="K12" sqref="K12"/>
    </sheetView>
  </sheetViews>
  <sheetFormatPr defaultColWidth="9.1796875" defaultRowHeight="18" x14ac:dyDescent="0.35"/>
  <cols>
    <col min="1" max="1" width="10.6328125" style="5" customWidth="1"/>
    <col min="2" max="2" width="27.6328125" style="1" customWidth="1"/>
    <col min="3" max="3" width="15.6328125" style="1" customWidth="1"/>
    <col min="4" max="5" width="15.6328125" style="2" customWidth="1"/>
    <col min="6" max="8" width="20.6328125" style="1" customWidth="1"/>
    <col min="9" max="9" width="12.54296875" style="1" bestFit="1" customWidth="1"/>
    <col min="10" max="10" width="12" style="1" bestFit="1" customWidth="1"/>
    <col min="11" max="11" width="14.81640625" style="1" bestFit="1" customWidth="1"/>
    <col min="12" max="12" width="12.54296875" style="1" hidden="1" customWidth="1"/>
    <col min="13" max="13" width="12" style="1" hidden="1" customWidth="1"/>
    <col min="14" max="14" width="14.26953125" style="1" hidden="1" customWidth="1"/>
    <col min="15" max="15" width="10.36328125" style="1" bestFit="1" customWidth="1"/>
    <col min="16" max="17" width="13.453125" style="1" bestFit="1" customWidth="1"/>
    <col min="18" max="18" width="27.36328125" style="1" bestFit="1" customWidth="1"/>
    <col min="19" max="19" width="17" style="1" bestFit="1" customWidth="1"/>
    <col min="20" max="16384" width="9.1796875" style="1"/>
  </cols>
  <sheetData>
    <row r="1" spans="1:19" ht="24.75" customHeight="1" x14ac:dyDescent="0.35">
      <c r="A1" s="3"/>
      <c r="B1" s="6" t="s">
        <v>256</v>
      </c>
      <c r="C1" s="3"/>
      <c r="D1" s="4"/>
      <c r="E1" s="4"/>
      <c r="F1" s="3"/>
      <c r="G1" s="3"/>
      <c r="H1" s="3"/>
      <c r="I1" s="3"/>
    </row>
    <row r="2" spans="1:19" ht="18" customHeight="1" thickBot="1" x14ac:dyDescent="0.4">
      <c r="B2" s="7" t="s">
        <v>2</v>
      </c>
      <c r="C2" s="5" t="s">
        <v>3</v>
      </c>
      <c r="D2" s="8" t="s">
        <v>4</v>
      </c>
      <c r="E2" s="8" t="s">
        <v>5</v>
      </c>
      <c r="F2" s="5" t="s">
        <v>6</v>
      </c>
      <c r="G2" s="5" t="s">
        <v>7</v>
      </c>
      <c r="H2" s="5" t="s">
        <v>8</v>
      </c>
      <c r="I2" s="3"/>
    </row>
    <row r="3" spans="1:19" ht="35" customHeight="1" x14ac:dyDescent="0.35">
      <c r="B3" s="97" t="s">
        <v>9</v>
      </c>
      <c r="C3" s="95" t="s">
        <v>18</v>
      </c>
      <c r="D3" s="95" t="s">
        <v>11</v>
      </c>
      <c r="E3" s="95" t="s">
        <v>12</v>
      </c>
      <c r="F3" s="101" t="s">
        <v>13</v>
      </c>
      <c r="G3" s="95" t="s">
        <v>14</v>
      </c>
      <c r="H3" s="96"/>
      <c r="I3" s="78" t="s">
        <v>270</v>
      </c>
      <c r="J3" s="78" t="s">
        <v>271</v>
      </c>
      <c r="K3" s="79" t="s">
        <v>272</v>
      </c>
      <c r="L3" s="78" t="s">
        <v>273</v>
      </c>
      <c r="M3" s="78" t="s">
        <v>274</v>
      </c>
      <c r="N3" s="79" t="s">
        <v>275</v>
      </c>
      <c r="O3" s="80" t="s">
        <v>276</v>
      </c>
      <c r="P3" s="78" t="s">
        <v>277</v>
      </c>
      <c r="Q3" s="78" t="s">
        <v>278</v>
      </c>
      <c r="R3" s="78" t="s">
        <v>279</v>
      </c>
      <c r="S3" s="78" t="s">
        <v>280</v>
      </c>
    </row>
    <row r="4" spans="1:19" s="9" customFormat="1" ht="35" customHeight="1" thickBot="1" x14ac:dyDescent="0.4">
      <c r="B4" s="98"/>
      <c r="C4" s="99"/>
      <c r="D4" s="99"/>
      <c r="E4" s="100"/>
      <c r="F4" s="102"/>
      <c r="G4" s="10" t="s">
        <v>0</v>
      </c>
      <c r="H4" s="11" t="s">
        <v>1</v>
      </c>
    </row>
    <row r="5" spans="1:19" x14ac:dyDescent="0.35">
      <c r="A5" s="12" t="s">
        <v>20</v>
      </c>
      <c r="B5" s="103" t="s">
        <v>257</v>
      </c>
      <c r="C5" s="64" t="s">
        <v>125</v>
      </c>
      <c r="D5" s="14" t="s">
        <v>258</v>
      </c>
      <c r="E5" s="15" t="s">
        <v>24</v>
      </c>
      <c r="F5" s="65">
        <v>92.57</v>
      </c>
      <c r="G5" s="17">
        <v>120.05400000000002</v>
      </c>
      <c r="H5" s="18">
        <v>193.87500000000003</v>
      </c>
      <c r="I5" s="78">
        <v>490</v>
      </c>
      <c r="J5" s="78">
        <v>126991</v>
      </c>
      <c r="K5" s="79">
        <v>11989918.390000001</v>
      </c>
      <c r="L5" s="78"/>
      <c r="M5" s="78"/>
      <c r="N5" s="79"/>
      <c r="O5" s="81">
        <v>0</v>
      </c>
      <c r="P5" s="82">
        <f>(H5-G5)*O5+G5</f>
        <v>120.05400000000002</v>
      </c>
      <c r="Q5" s="83">
        <f>P5/F5-1</f>
        <v>0.29689964351301734</v>
      </c>
      <c r="R5" s="82">
        <f>(P5-F5)*J5</f>
        <v>3490220.6440000031</v>
      </c>
      <c r="S5" s="83">
        <f>G5/F5-1</f>
        <v>0.29689964351301734</v>
      </c>
    </row>
    <row r="6" spans="1:19" x14ac:dyDescent="0.35">
      <c r="A6" s="12" t="s">
        <v>25</v>
      </c>
      <c r="B6" s="104"/>
      <c r="C6" s="66" t="s">
        <v>128</v>
      </c>
      <c r="D6" s="20" t="s">
        <v>259</v>
      </c>
      <c r="E6" s="21" t="s">
        <v>24</v>
      </c>
      <c r="F6" s="67">
        <v>50.47</v>
      </c>
      <c r="G6" s="23">
        <v>72.775999999999996</v>
      </c>
      <c r="H6" s="24">
        <v>114.46600000000001</v>
      </c>
      <c r="I6" s="78">
        <v>1499</v>
      </c>
      <c r="J6" s="78">
        <v>389429</v>
      </c>
      <c r="K6" s="79">
        <v>20257364.609999999</v>
      </c>
      <c r="L6" s="78"/>
      <c r="M6" s="78"/>
      <c r="N6" s="79"/>
      <c r="O6" s="81">
        <v>0</v>
      </c>
      <c r="P6" s="82">
        <f t="shared" ref="P6:P12" si="0">(H6-G6)*O6+G6</f>
        <v>72.775999999999996</v>
      </c>
      <c r="Q6" s="83">
        <f t="shared" ref="Q6:Q12" si="1">P6/F6-1</f>
        <v>0.44196552407370704</v>
      </c>
      <c r="R6" s="82">
        <f t="shared" ref="R6:R12" si="2">(P6-F6)*J6</f>
        <v>8686603.2739999983</v>
      </c>
      <c r="S6" s="83">
        <f t="shared" ref="S6:S12" si="3">G6/F6-1</f>
        <v>0.44196552407370704</v>
      </c>
    </row>
    <row r="7" spans="1:19" x14ac:dyDescent="0.35">
      <c r="A7" s="12" t="s">
        <v>28</v>
      </c>
      <c r="B7" s="104"/>
      <c r="C7" s="68" t="s">
        <v>131</v>
      </c>
      <c r="D7" s="26" t="s">
        <v>260</v>
      </c>
      <c r="E7" s="21" t="s">
        <v>24</v>
      </c>
      <c r="F7" s="67">
        <v>33.65</v>
      </c>
      <c r="G7" s="23">
        <v>59.741000000000007</v>
      </c>
      <c r="H7" s="24">
        <v>89.188000000000002</v>
      </c>
      <c r="I7" s="78">
        <v>2683</v>
      </c>
      <c r="J7" s="78">
        <v>780256</v>
      </c>
      <c r="K7" s="79">
        <v>29527818.579999998</v>
      </c>
      <c r="L7" s="78"/>
      <c r="M7" s="78"/>
      <c r="N7" s="79"/>
      <c r="O7" s="81">
        <v>0</v>
      </c>
      <c r="P7" s="82">
        <f t="shared" si="0"/>
        <v>59.741000000000007</v>
      </c>
      <c r="Q7" s="83">
        <f t="shared" si="1"/>
        <v>0.77536404160475514</v>
      </c>
      <c r="R7" s="82">
        <f t="shared" si="2"/>
        <v>20357659.296000008</v>
      </c>
      <c r="S7" s="83">
        <f t="shared" si="3"/>
        <v>0.77536404160475514</v>
      </c>
    </row>
    <row r="8" spans="1:19" x14ac:dyDescent="0.35">
      <c r="A8" s="12" t="s">
        <v>31</v>
      </c>
      <c r="B8" s="104"/>
      <c r="C8" s="68" t="s">
        <v>261</v>
      </c>
      <c r="D8" s="26" t="s">
        <v>262</v>
      </c>
      <c r="E8" s="21" t="s">
        <v>24</v>
      </c>
      <c r="F8" s="67">
        <v>25.33</v>
      </c>
      <c r="G8" s="23">
        <v>51.139000000000003</v>
      </c>
      <c r="H8" s="24">
        <v>74.074000000000012</v>
      </c>
      <c r="I8" s="78">
        <v>741</v>
      </c>
      <c r="J8" s="78">
        <v>223444</v>
      </c>
      <c r="K8" s="79">
        <v>7113548.2599999998</v>
      </c>
      <c r="L8" s="78"/>
      <c r="M8" s="78"/>
      <c r="N8" s="79"/>
      <c r="O8" s="81">
        <v>0</v>
      </c>
      <c r="P8" s="82">
        <f t="shared" si="0"/>
        <v>51.139000000000003</v>
      </c>
      <c r="Q8" s="83">
        <f t="shared" si="1"/>
        <v>1.0189103829451245</v>
      </c>
      <c r="R8" s="82">
        <f t="shared" si="2"/>
        <v>5766866.1960000014</v>
      </c>
      <c r="S8" s="83">
        <f t="shared" si="3"/>
        <v>1.0189103829451245</v>
      </c>
    </row>
    <row r="9" spans="1:19" ht="18.5" thickBot="1" x14ac:dyDescent="0.4">
      <c r="A9" s="12" t="s">
        <v>34</v>
      </c>
      <c r="B9" s="106"/>
      <c r="C9" s="69" t="s">
        <v>263</v>
      </c>
      <c r="D9" s="28" t="s">
        <v>264</v>
      </c>
      <c r="E9" s="29" t="s">
        <v>24</v>
      </c>
      <c r="F9" s="70">
        <v>18.5</v>
      </c>
      <c r="G9" s="31">
        <v>34.936000000000007</v>
      </c>
      <c r="H9" s="32">
        <v>68.728000000000009</v>
      </c>
      <c r="I9" s="78">
        <v>243</v>
      </c>
      <c r="J9" s="78">
        <v>76326</v>
      </c>
      <c r="K9" s="79">
        <v>3955295.85</v>
      </c>
      <c r="L9" s="78"/>
      <c r="M9" s="78"/>
      <c r="N9" s="79"/>
      <c r="O9" s="81">
        <v>0</v>
      </c>
      <c r="P9" s="82">
        <f t="shared" si="0"/>
        <v>34.936000000000007</v>
      </c>
      <c r="Q9" s="83">
        <f t="shared" si="1"/>
        <v>0.88843243243243286</v>
      </c>
      <c r="R9" s="82">
        <f t="shared" si="2"/>
        <v>1254494.1360000006</v>
      </c>
      <c r="S9" s="83">
        <f t="shared" si="3"/>
        <v>0.88843243243243286</v>
      </c>
    </row>
    <row r="10" spans="1:19" x14ac:dyDescent="0.35">
      <c r="A10" s="12" t="s">
        <v>37</v>
      </c>
      <c r="B10" s="103" t="s">
        <v>265</v>
      </c>
      <c r="C10" s="71" t="s">
        <v>125</v>
      </c>
      <c r="D10" s="34" t="s">
        <v>266</v>
      </c>
      <c r="E10" s="15" t="s">
        <v>24</v>
      </c>
      <c r="F10" s="65">
        <v>22.63</v>
      </c>
      <c r="G10" s="17">
        <v>48.015000000000001</v>
      </c>
      <c r="H10" s="18">
        <v>77.550000000000011</v>
      </c>
      <c r="I10" s="78">
        <v>156</v>
      </c>
      <c r="J10" s="78">
        <v>48205</v>
      </c>
      <c r="K10" s="79">
        <v>2250681.73</v>
      </c>
      <c r="L10" s="78"/>
      <c r="M10" s="78"/>
      <c r="N10" s="79"/>
      <c r="O10" s="81">
        <v>0</v>
      </c>
      <c r="P10" s="82">
        <f t="shared" si="0"/>
        <v>48.015000000000001</v>
      </c>
      <c r="Q10" s="83">
        <f t="shared" si="1"/>
        <v>1.1217410517012816</v>
      </c>
      <c r="R10" s="82">
        <f t="shared" si="2"/>
        <v>1223683.925</v>
      </c>
      <c r="S10" s="83">
        <f t="shared" si="3"/>
        <v>1.1217410517012816</v>
      </c>
    </row>
    <row r="11" spans="1:19" x14ac:dyDescent="0.35">
      <c r="A11" s="12" t="s">
        <v>40</v>
      </c>
      <c r="B11" s="104"/>
      <c r="C11" s="68" t="s">
        <v>128</v>
      </c>
      <c r="D11" s="26" t="s">
        <v>267</v>
      </c>
      <c r="E11" s="21" t="s">
        <v>24</v>
      </c>
      <c r="F11" s="67">
        <v>13.63</v>
      </c>
      <c r="G11" s="23">
        <v>36.387999999999998</v>
      </c>
      <c r="H11" s="24">
        <v>57.233000000000004</v>
      </c>
      <c r="I11" s="78">
        <v>21</v>
      </c>
      <c r="J11" s="78">
        <v>5684</v>
      </c>
      <c r="K11" s="79">
        <v>153031.88</v>
      </c>
      <c r="L11" s="78"/>
      <c r="M11" s="78"/>
      <c r="N11" s="79"/>
      <c r="O11" s="81">
        <v>0</v>
      </c>
      <c r="P11" s="82">
        <f t="shared" si="0"/>
        <v>36.387999999999998</v>
      </c>
      <c r="Q11" s="83">
        <f t="shared" si="1"/>
        <v>1.6696991929567129</v>
      </c>
      <c r="R11" s="82">
        <f t="shared" si="2"/>
        <v>129356.47199999998</v>
      </c>
      <c r="S11" s="83">
        <f t="shared" si="3"/>
        <v>1.6696991929567129</v>
      </c>
    </row>
    <row r="12" spans="1:19" ht="18.5" thickBot="1" x14ac:dyDescent="0.4">
      <c r="A12" s="12" t="s">
        <v>43</v>
      </c>
      <c r="B12" s="105"/>
      <c r="C12" s="72" t="s">
        <v>131</v>
      </c>
      <c r="D12" s="51" t="s">
        <v>268</v>
      </c>
      <c r="E12" s="52" t="s">
        <v>24</v>
      </c>
      <c r="F12" s="73">
        <v>7</v>
      </c>
      <c r="G12" s="54">
        <v>29.865000000000002</v>
      </c>
      <c r="H12" s="55">
        <v>44.594000000000001</v>
      </c>
      <c r="I12" s="78">
        <v>0</v>
      </c>
      <c r="J12" s="78">
        <v>0</v>
      </c>
      <c r="K12" s="79">
        <v>0</v>
      </c>
      <c r="L12" s="78"/>
      <c r="M12" s="78"/>
      <c r="N12" s="79"/>
      <c r="O12" s="81">
        <v>0</v>
      </c>
      <c r="P12" s="82">
        <f t="shared" si="0"/>
        <v>29.865000000000002</v>
      </c>
      <c r="Q12" s="83">
        <f t="shared" si="1"/>
        <v>3.2664285714285715</v>
      </c>
      <c r="R12" s="82">
        <f t="shared" si="2"/>
        <v>0</v>
      </c>
      <c r="S12" s="83">
        <f t="shared" si="3"/>
        <v>3.2664285714285715</v>
      </c>
    </row>
    <row r="13" spans="1:19" ht="19" thickTop="1" thickBot="1" x14ac:dyDescent="0.4">
      <c r="A13" s="1"/>
      <c r="B13" s="74" t="s">
        <v>15</v>
      </c>
      <c r="C13" s="58"/>
      <c r="D13" s="58"/>
      <c r="E13" s="75"/>
      <c r="F13" s="60"/>
      <c r="G13" s="61"/>
      <c r="H13" s="59"/>
      <c r="I13" s="3"/>
      <c r="R13" s="84">
        <f>SUM(R5:R12)</f>
        <v>40908883.943000011</v>
      </c>
    </row>
    <row r="14" spans="1:19" ht="17.5" x14ac:dyDescent="0.35">
      <c r="A14" s="1"/>
    </row>
    <row r="15" spans="1:19" ht="12.75" customHeight="1" x14ac:dyDescent="0.35"/>
    <row r="16" spans="1:19" x14ac:dyDescent="0.4">
      <c r="A16" s="3"/>
      <c r="B16" s="76"/>
      <c r="C16" s="3"/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 x14ac:dyDescent="0.35">
      <c r="A17" s="3"/>
      <c r="B17" s="3"/>
      <c r="C17" s="3"/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</row>
    <row r="18" spans="1:14" ht="13.5" customHeight="1" x14ac:dyDescent="0.35">
      <c r="A18" s="3"/>
      <c r="B18" s="3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 x14ac:dyDescent="0.35">
      <c r="A19" s="3"/>
      <c r="B19" s="3"/>
      <c r="C19" s="3"/>
      <c r="D19" s="4"/>
      <c r="E19" s="4"/>
      <c r="F19" s="3"/>
      <c r="G19" s="3"/>
      <c r="H19" s="3"/>
      <c r="I19" s="3"/>
      <c r="J19" s="3"/>
      <c r="K19" s="3"/>
      <c r="L19" s="3"/>
      <c r="M19" s="3"/>
      <c r="N19" s="3"/>
    </row>
    <row r="20" spans="1:14" ht="13.5" customHeight="1" x14ac:dyDescent="0.35">
      <c r="A20" s="3"/>
      <c r="B20" s="3"/>
      <c r="C20" s="3"/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 x14ac:dyDescent="0.35">
      <c r="A21" s="3"/>
      <c r="B21" s="3"/>
      <c r="C21" s="3"/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 x14ac:dyDescent="0.35">
      <c r="A22" s="3"/>
      <c r="B22" s="3"/>
      <c r="C22" s="3"/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</row>
    <row r="23" spans="1:14" ht="17.5" x14ac:dyDescent="0.35">
      <c r="A23" s="3"/>
      <c r="B23" s="3"/>
      <c r="C23" s="3"/>
      <c r="D23" s="4"/>
      <c r="E23" s="4"/>
      <c r="F23" s="3"/>
      <c r="G23" s="3"/>
      <c r="H23" s="3"/>
      <c r="I23" s="3"/>
      <c r="J23" s="3"/>
      <c r="K23" s="3"/>
      <c r="L23" s="3"/>
      <c r="M23" s="3"/>
      <c r="N23" s="3"/>
    </row>
    <row r="24" spans="1:14" ht="17.5" x14ac:dyDescent="0.35">
      <c r="A24" s="3"/>
      <c r="B24" s="3"/>
      <c r="C24" s="3"/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</row>
    <row r="25" spans="1:14" ht="17.5" x14ac:dyDescent="0.35">
      <c r="A25" s="3"/>
      <c r="B25" s="3"/>
      <c r="C25" s="3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</row>
    <row r="26" spans="1:14" ht="17.5" x14ac:dyDescent="0.35">
      <c r="A26" s="3"/>
      <c r="B26" s="3"/>
      <c r="C26" s="3"/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17.5" x14ac:dyDescent="0.35">
      <c r="A27" s="3"/>
      <c r="B27" s="3"/>
      <c r="C27" s="3"/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17.5" x14ac:dyDescent="0.35">
      <c r="A28" s="3"/>
      <c r="B28" s="3"/>
      <c r="C28" s="3"/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17.5" x14ac:dyDescent="0.35">
      <c r="A29" s="3"/>
      <c r="B29" s="3"/>
      <c r="C29" s="3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17.5" x14ac:dyDescent="0.35">
      <c r="A30" s="3"/>
      <c r="B30" s="3"/>
      <c r="C30" s="3"/>
      <c r="D30" s="4"/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17.5" x14ac:dyDescent="0.35">
      <c r="A31" s="3"/>
      <c r="B31" s="3"/>
      <c r="C31" s="3"/>
      <c r="D31" s="4"/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17.5" x14ac:dyDescent="0.35">
      <c r="A32" s="3"/>
      <c r="B32" s="3"/>
      <c r="C32" s="3"/>
      <c r="D32" s="4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7.5" x14ac:dyDescent="0.35">
      <c r="A33" s="3"/>
      <c r="B33" s="3"/>
      <c r="C33" s="3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</row>
    <row r="34" spans="1:14" ht="17.5" x14ac:dyDescent="0.35">
      <c r="A34" s="3"/>
      <c r="B34" s="3"/>
      <c r="C34" s="3"/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</row>
    <row r="35" spans="1:14" ht="17.5" x14ac:dyDescent="0.35">
      <c r="A35" s="3"/>
      <c r="B35" s="3"/>
      <c r="C35" s="3"/>
      <c r="D35" s="4"/>
      <c r="E35" s="4"/>
      <c r="F35" s="3"/>
      <c r="G35" s="3"/>
      <c r="H35" s="3"/>
      <c r="I35" s="3"/>
      <c r="J35" s="3"/>
      <c r="K35" s="3"/>
      <c r="L35" s="3"/>
      <c r="M35" s="3"/>
      <c r="N35" s="3"/>
    </row>
    <row r="36" spans="1:14" ht="17.5" x14ac:dyDescent="0.35">
      <c r="A36" s="3"/>
      <c r="B36" s="3"/>
      <c r="C36" s="3"/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</row>
    <row r="37" spans="1:14" ht="17.5" x14ac:dyDescent="0.35">
      <c r="A37" s="3"/>
      <c r="B37" s="3"/>
      <c r="C37" s="3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</row>
    <row r="38" spans="1:14" ht="17.5" x14ac:dyDescent="0.35">
      <c r="A38" s="3"/>
      <c r="B38" s="3"/>
      <c r="C38" s="3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</row>
    <row r="39" spans="1:14" ht="17.5" x14ac:dyDescent="0.35">
      <c r="A39" s="3"/>
      <c r="B39" s="3"/>
      <c r="C39" s="3"/>
      <c r="D39" s="4"/>
      <c r="E39" s="4"/>
      <c r="F39" s="3"/>
      <c r="G39" s="3"/>
      <c r="H39" s="3"/>
      <c r="I39" s="3"/>
      <c r="J39" s="3"/>
      <c r="K39" s="3"/>
      <c r="L39" s="3"/>
      <c r="M39" s="3"/>
      <c r="N39" s="3"/>
    </row>
    <row r="40" spans="1:14" ht="17.5" x14ac:dyDescent="0.35">
      <c r="A40" s="3"/>
      <c r="B40" s="3"/>
      <c r="C40" s="3"/>
      <c r="D40" s="4"/>
      <c r="E40" s="4"/>
      <c r="F40" s="3"/>
      <c r="G40" s="3"/>
      <c r="H40" s="3"/>
      <c r="I40" s="3"/>
      <c r="J40" s="3"/>
      <c r="K40" s="3"/>
      <c r="L40" s="3"/>
      <c r="M40" s="3"/>
      <c r="N40" s="3"/>
    </row>
    <row r="41" spans="1:14" ht="17.5" x14ac:dyDescent="0.35">
      <c r="A41" s="3"/>
      <c r="B41" s="3"/>
      <c r="C41" s="3"/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</row>
    <row r="42" spans="1:14" ht="17.5" x14ac:dyDescent="0.35">
      <c r="A42" s="3"/>
      <c r="B42" s="3"/>
      <c r="C42" s="3"/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</row>
    <row r="43" spans="1:14" ht="17.5" x14ac:dyDescent="0.35">
      <c r="A43" s="3"/>
      <c r="B43" s="3"/>
      <c r="C43" s="3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</row>
    <row r="44" spans="1:14" ht="17.5" x14ac:dyDescent="0.35">
      <c r="A44" s="3"/>
      <c r="B44" s="3"/>
      <c r="C44" s="3"/>
      <c r="D44" s="4"/>
      <c r="E44" s="4"/>
      <c r="F44" s="3"/>
      <c r="G44" s="3"/>
      <c r="H44" s="3"/>
      <c r="I44" s="3"/>
      <c r="J44" s="3"/>
      <c r="K44" s="3"/>
      <c r="L44" s="3"/>
      <c r="M44" s="3"/>
      <c r="N44" s="3"/>
    </row>
    <row r="45" spans="1:14" ht="17.5" x14ac:dyDescent="0.35">
      <c r="A45" s="3"/>
      <c r="B45" s="3"/>
      <c r="C45" s="3"/>
      <c r="D45" s="4"/>
      <c r="E45" s="4"/>
      <c r="F45" s="3"/>
      <c r="G45" s="3"/>
      <c r="H45" s="3"/>
      <c r="I45" s="3"/>
      <c r="J45" s="3"/>
      <c r="K45" s="3"/>
      <c r="L45" s="3"/>
      <c r="M45" s="3"/>
      <c r="N45" s="3"/>
    </row>
    <row r="46" spans="1:14" ht="17.5" x14ac:dyDescent="0.35">
      <c r="A46" s="3"/>
      <c r="B46" s="3"/>
      <c r="C46" s="3"/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</row>
    <row r="47" spans="1:14" ht="17.5" x14ac:dyDescent="0.35">
      <c r="A47" s="3"/>
      <c r="B47" s="3"/>
      <c r="C47" s="3"/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</row>
    <row r="48" spans="1:14" ht="17.5" x14ac:dyDescent="0.35">
      <c r="A48" s="3"/>
      <c r="B48" s="3"/>
      <c r="C48" s="3"/>
      <c r="D48" s="4"/>
      <c r="E48" s="4"/>
      <c r="F48" s="3"/>
      <c r="G48" s="3"/>
      <c r="H48" s="3"/>
      <c r="I48" s="3"/>
      <c r="J48" s="3"/>
      <c r="K48" s="3"/>
      <c r="L48" s="3"/>
      <c r="M48" s="3"/>
      <c r="N48" s="3"/>
    </row>
    <row r="49" spans="1:14" ht="17.5" x14ac:dyDescent="0.35">
      <c r="A49" s="3"/>
      <c r="B49" s="3"/>
      <c r="C49" s="3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</row>
    <row r="50" spans="1:14" ht="17.5" x14ac:dyDescent="0.35">
      <c r="A50" s="3"/>
      <c r="B50" s="3"/>
      <c r="C50" s="3"/>
      <c r="D50" s="4"/>
      <c r="E50" s="4"/>
      <c r="F50" s="3"/>
      <c r="G50" s="3"/>
      <c r="H50" s="3"/>
      <c r="I50" s="3"/>
      <c r="J50" s="3"/>
      <c r="K50" s="3"/>
      <c r="L50" s="3"/>
      <c r="M50" s="3"/>
      <c r="N50" s="3"/>
    </row>
    <row r="51" spans="1:14" ht="17.5" x14ac:dyDescent="0.35">
      <c r="A51" s="3"/>
      <c r="B51" s="3"/>
      <c r="C51" s="3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</row>
    <row r="52" spans="1:14" ht="17.5" x14ac:dyDescent="0.35">
      <c r="A52" s="3"/>
      <c r="B52" s="3"/>
      <c r="C52" s="3"/>
      <c r="D52" s="4"/>
      <c r="E52" s="4"/>
      <c r="F52" s="3"/>
      <c r="G52" s="3"/>
      <c r="H52" s="3"/>
      <c r="I52" s="3"/>
      <c r="J52" s="3"/>
      <c r="K52" s="3"/>
      <c r="L52" s="3"/>
      <c r="M52" s="3"/>
      <c r="N52" s="3"/>
    </row>
    <row r="53" spans="1:14" ht="17.5" x14ac:dyDescent="0.35">
      <c r="A53" s="3"/>
      <c r="B53" s="3"/>
      <c r="C53" s="3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</row>
    <row r="54" spans="1:14" ht="17.5" x14ac:dyDescent="0.35">
      <c r="A54" s="3"/>
      <c r="B54" s="3"/>
      <c r="C54" s="3"/>
      <c r="D54" s="4"/>
      <c r="E54" s="4"/>
      <c r="F54" s="3"/>
      <c r="G54" s="3"/>
      <c r="H54" s="3"/>
      <c r="I54" s="3"/>
      <c r="J54" s="3"/>
      <c r="K54" s="3"/>
      <c r="L54" s="3"/>
      <c r="M54" s="3"/>
      <c r="N54" s="3"/>
    </row>
    <row r="55" spans="1:14" ht="17.5" x14ac:dyDescent="0.35">
      <c r="A55" s="3"/>
      <c r="B55" s="3"/>
      <c r="C55" s="3"/>
      <c r="D55" s="4"/>
      <c r="E55" s="4"/>
      <c r="F55" s="3"/>
      <c r="G55" s="3"/>
      <c r="H55" s="3"/>
      <c r="I55" s="3"/>
      <c r="J55" s="3"/>
      <c r="K55" s="3"/>
      <c r="L55" s="3"/>
      <c r="M55" s="3"/>
      <c r="N55" s="3"/>
    </row>
    <row r="56" spans="1:14" ht="17.5" x14ac:dyDescent="0.35">
      <c r="A56" s="3"/>
      <c r="B56" s="3"/>
      <c r="C56" s="3"/>
      <c r="D56" s="4"/>
      <c r="E56" s="4"/>
      <c r="F56" s="3"/>
      <c r="G56" s="3"/>
      <c r="H56" s="3"/>
      <c r="I56" s="3"/>
      <c r="J56" s="3"/>
      <c r="K56" s="3"/>
      <c r="L56" s="3"/>
      <c r="M56" s="3"/>
      <c r="N56" s="3"/>
    </row>
    <row r="57" spans="1:14" ht="17.5" x14ac:dyDescent="0.35">
      <c r="A57" s="3"/>
      <c r="B57" s="3"/>
      <c r="C57" s="3"/>
      <c r="D57" s="4"/>
      <c r="E57" s="4"/>
      <c r="F57" s="3"/>
      <c r="G57" s="77"/>
      <c r="H57" s="77"/>
      <c r="I57" s="3"/>
      <c r="J57" s="3"/>
      <c r="K57" s="3"/>
      <c r="L57" s="3"/>
      <c r="M57" s="3"/>
      <c r="N57" s="3"/>
    </row>
    <row r="58" spans="1:14" ht="17.5" x14ac:dyDescent="0.35">
      <c r="A58" s="3"/>
      <c r="B58" s="3"/>
      <c r="C58" s="3"/>
      <c r="D58" s="4"/>
      <c r="E58" s="4"/>
      <c r="F58" s="3"/>
      <c r="G58" s="77"/>
      <c r="H58" s="77"/>
      <c r="I58" s="3"/>
      <c r="J58" s="3"/>
      <c r="K58" s="3"/>
      <c r="L58" s="3"/>
      <c r="M58" s="3"/>
      <c r="N58" s="3"/>
    </row>
    <row r="59" spans="1:14" ht="17.5" x14ac:dyDescent="0.35">
      <c r="A59" s="3"/>
      <c r="B59" s="3"/>
      <c r="C59" s="3"/>
      <c r="D59" s="4"/>
      <c r="E59" s="4"/>
      <c r="F59" s="3"/>
      <c r="G59" s="77"/>
      <c r="H59" s="77"/>
      <c r="I59" s="3"/>
      <c r="J59" s="3"/>
      <c r="K59" s="3"/>
      <c r="L59" s="3"/>
      <c r="M59" s="3"/>
      <c r="N59" s="3"/>
    </row>
    <row r="60" spans="1:14" ht="17.5" x14ac:dyDescent="0.35">
      <c r="A60" s="3"/>
      <c r="B60" s="3"/>
      <c r="C60" s="3"/>
      <c r="D60" s="4"/>
      <c r="E60" s="4"/>
      <c r="F60" s="3"/>
      <c r="G60" s="77"/>
      <c r="H60" s="77"/>
      <c r="I60" s="3"/>
      <c r="J60" s="3"/>
      <c r="K60" s="3"/>
      <c r="L60" s="3"/>
      <c r="M60" s="3"/>
      <c r="N60" s="3"/>
    </row>
    <row r="61" spans="1:14" ht="17.5" x14ac:dyDescent="0.35">
      <c r="A61" s="3"/>
      <c r="B61" s="3"/>
      <c r="C61" s="3"/>
      <c r="D61" s="4"/>
      <c r="E61" s="4"/>
      <c r="F61" s="3"/>
      <c r="G61" s="77"/>
      <c r="H61" s="77"/>
      <c r="I61" s="3"/>
      <c r="J61" s="3"/>
      <c r="K61" s="3"/>
      <c r="L61" s="3"/>
      <c r="M61" s="3"/>
      <c r="N61" s="3"/>
    </row>
    <row r="62" spans="1:14" ht="17.5" x14ac:dyDescent="0.35">
      <c r="A62" s="3"/>
      <c r="B62" s="3"/>
      <c r="C62" s="3"/>
      <c r="D62" s="4"/>
      <c r="E62" s="4"/>
      <c r="F62" s="3"/>
      <c r="G62" s="77"/>
      <c r="H62" s="77"/>
      <c r="I62" s="3"/>
      <c r="J62" s="3"/>
      <c r="K62" s="3"/>
      <c r="L62" s="3"/>
      <c r="M62" s="3"/>
      <c r="N62" s="3"/>
    </row>
    <row r="63" spans="1:14" ht="17.5" x14ac:dyDescent="0.35">
      <c r="A63" s="3"/>
      <c r="B63" s="3"/>
      <c r="C63" s="3"/>
      <c r="D63" s="4"/>
      <c r="E63" s="4"/>
      <c r="F63" s="3"/>
      <c r="G63" s="77"/>
      <c r="H63" s="77"/>
      <c r="I63" s="3"/>
      <c r="J63" s="3"/>
      <c r="K63" s="3"/>
      <c r="L63" s="3"/>
      <c r="M63" s="3"/>
      <c r="N63" s="3"/>
    </row>
    <row r="64" spans="1:14" ht="17.5" x14ac:dyDescent="0.35">
      <c r="A64" s="3"/>
      <c r="B64" s="3"/>
      <c r="C64" s="3"/>
      <c r="D64" s="4"/>
      <c r="E64" s="4"/>
      <c r="F64" s="3"/>
      <c r="G64" s="77"/>
      <c r="H64" s="77"/>
      <c r="I64" s="3"/>
      <c r="J64" s="3"/>
      <c r="K64" s="3"/>
      <c r="L64" s="3"/>
      <c r="M64" s="3"/>
      <c r="N64" s="3"/>
    </row>
    <row r="65" spans="1:14" ht="17.5" x14ac:dyDescent="0.35">
      <c r="A65" s="3"/>
      <c r="B65" s="3"/>
      <c r="C65" s="3"/>
      <c r="D65" s="4"/>
      <c r="E65" s="4"/>
      <c r="F65" s="3"/>
      <c r="G65" s="77"/>
      <c r="H65" s="77"/>
      <c r="I65" s="3"/>
      <c r="J65" s="3"/>
      <c r="K65" s="3"/>
      <c r="L65" s="3"/>
      <c r="M65" s="3"/>
      <c r="N65" s="3"/>
    </row>
    <row r="66" spans="1:14" ht="17.5" x14ac:dyDescent="0.35">
      <c r="A66" s="3"/>
      <c r="B66" s="3"/>
      <c r="C66" s="3"/>
      <c r="D66" s="4"/>
      <c r="E66" s="4"/>
      <c r="F66" s="3"/>
      <c r="G66" s="77"/>
      <c r="H66" s="77"/>
      <c r="I66" s="3"/>
      <c r="J66" s="3"/>
      <c r="K66" s="3"/>
      <c r="L66" s="3"/>
      <c r="M66" s="3"/>
      <c r="N66" s="3"/>
    </row>
    <row r="67" spans="1:14" ht="17.5" x14ac:dyDescent="0.35">
      <c r="A67" s="3"/>
      <c r="B67" s="3"/>
      <c r="C67" s="3"/>
      <c r="D67" s="4"/>
      <c r="E67" s="4"/>
      <c r="F67" s="3"/>
      <c r="G67" s="77"/>
      <c r="H67" s="77"/>
      <c r="I67" s="3"/>
      <c r="J67" s="3"/>
      <c r="K67" s="3"/>
      <c r="L67" s="3"/>
      <c r="M67" s="3"/>
      <c r="N67" s="3"/>
    </row>
    <row r="68" spans="1:14" ht="17.5" x14ac:dyDescent="0.35">
      <c r="A68" s="3"/>
      <c r="B68" s="3"/>
      <c r="C68" s="3"/>
      <c r="D68" s="4"/>
      <c r="E68" s="4"/>
      <c r="F68" s="3"/>
      <c r="G68" s="77"/>
      <c r="H68" s="77"/>
      <c r="I68" s="3"/>
      <c r="J68" s="3"/>
      <c r="K68" s="3"/>
      <c r="L68" s="3"/>
      <c r="M68" s="3"/>
      <c r="N68" s="3"/>
    </row>
    <row r="69" spans="1:14" ht="17.5" x14ac:dyDescent="0.35">
      <c r="A69" s="3"/>
      <c r="B69" s="3"/>
      <c r="C69" s="3"/>
      <c r="D69" s="4"/>
      <c r="E69" s="4"/>
      <c r="F69" s="3"/>
      <c r="G69" s="77"/>
      <c r="H69" s="77"/>
      <c r="I69" s="3"/>
      <c r="J69" s="3"/>
      <c r="K69" s="3"/>
      <c r="L69" s="3"/>
      <c r="M69" s="3"/>
      <c r="N69" s="3"/>
    </row>
    <row r="70" spans="1:14" ht="17.5" x14ac:dyDescent="0.35">
      <c r="A70" s="3"/>
      <c r="B70" s="3"/>
      <c r="C70" s="3"/>
      <c r="D70" s="4"/>
      <c r="E70" s="4"/>
      <c r="F70" s="3"/>
      <c r="G70" s="77"/>
      <c r="H70" s="77"/>
      <c r="I70" s="3"/>
      <c r="J70" s="3"/>
      <c r="K70" s="3"/>
      <c r="L70" s="3"/>
      <c r="M70" s="3"/>
      <c r="N70" s="3"/>
    </row>
    <row r="71" spans="1:14" ht="17.5" x14ac:dyDescent="0.35">
      <c r="A71" s="3"/>
      <c r="B71" s="3"/>
      <c r="C71" s="3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</row>
    <row r="72" spans="1:14" ht="17.5" x14ac:dyDescent="0.35">
      <c r="A72" s="3"/>
      <c r="B72" s="3"/>
      <c r="C72" s="3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</row>
    <row r="73" spans="1:14" ht="17.5" x14ac:dyDescent="0.35">
      <c r="A73" s="3"/>
      <c r="B73" s="3"/>
      <c r="C73" s="3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</row>
    <row r="74" spans="1:14" ht="17.5" x14ac:dyDescent="0.35">
      <c r="A74" s="3"/>
      <c r="B74" s="3"/>
      <c r="C74" s="3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</row>
    <row r="75" spans="1:14" ht="17.5" x14ac:dyDescent="0.35">
      <c r="A75" s="3"/>
      <c r="B75" s="3"/>
      <c r="C75" s="3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</row>
    <row r="76" spans="1:14" ht="17.5" x14ac:dyDescent="0.35">
      <c r="A76" s="3"/>
      <c r="B76" s="3"/>
      <c r="C76" s="3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</row>
    <row r="77" spans="1:14" ht="17.5" x14ac:dyDescent="0.35">
      <c r="A77" s="3"/>
      <c r="B77" s="3"/>
      <c r="C77" s="3"/>
      <c r="D77" s="4"/>
      <c r="E77" s="4"/>
      <c r="F77" s="3"/>
      <c r="G77" s="3"/>
      <c r="H77" s="77"/>
      <c r="I77" s="3"/>
      <c r="J77" s="3"/>
      <c r="K77" s="3"/>
      <c r="L77" s="3"/>
      <c r="M77" s="3"/>
      <c r="N77" s="3"/>
    </row>
    <row r="78" spans="1:14" ht="17.5" x14ac:dyDescent="0.35">
      <c r="A78" s="3"/>
      <c r="B78" s="3"/>
      <c r="C78" s="3"/>
      <c r="D78" s="4"/>
      <c r="E78" s="4"/>
      <c r="F78" s="3"/>
      <c r="G78" s="3"/>
      <c r="H78" s="77"/>
      <c r="I78" s="3"/>
      <c r="J78" s="3"/>
      <c r="K78" s="3"/>
      <c r="L78" s="3"/>
      <c r="M78" s="3"/>
      <c r="N78" s="3"/>
    </row>
    <row r="79" spans="1:14" ht="17.5" x14ac:dyDescent="0.35">
      <c r="A79" s="3"/>
      <c r="B79" s="3"/>
      <c r="C79" s="3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</row>
    <row r="80" spans="1:14" ht="17.5" x14ac:dyDescent="0.35">
      <c r="A80" s="3"/>
      <c r="B80" s="3"/>
      <c r="C80" s="3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</row>
    <row r="81" spans="1:14" ht="17.5" x14ac:dyDescent="0.35">
      <c r="A81" s="3"/>
      <c r="B81" s="3"/>
      <c r="C81" s="3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</row>
    <row r="82" spans="1:14" ht="17.5" x14ac:dyDescent="0.35">
      <c r="A82" s="3"/>
      <c r="B82" s="3"/>
      <c r="C82" s="3"/>
      <c r="D82" s="4"/>
      <c r="E82" s="4"/>
      <c r="F82" s="3"/>
      <c r="G82" s="3"/>
      <c r="H82" s="3"/>
      <c r="I82" s="3"/>
      <c r="J82" s="3"/>
      <c r="K82" s="3"/>
      <c r="L82" s="3"/>
      <c r="M82" s="3"/>
      <c r="N82" s="3"/>
    </row>
    <row r="83" spans="1:14" ht="17.5" x14ac:dyDescent="0.35">
      <c r="A83" s="3"/>
      <c r="B83" s="3"/>
      <c r="C83" s="3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</row>
    <row r="84" spans="1:14" ht="17.5" x14ac:dyDescent="0.35">
      <c r="A84" s="3"/>
      <c r="B84" s="3"/>
      <c r="C84" s="3"/>
      <c r="D84" s="4"/>
      <c r="E84" s="4"/>
      <c r="F84" s="3"/>
      <c r="G84" s="3"/>
      <c r="H84" s="3"/>
      <c r="I84" s="3"/>
      <c r="J84" s="3"/>
      <c r="K84" s="3"/>
      <c r="L84" s="3"/>
      <c r="M84" s="3"/>
      <c r="N84" s="3"/>
    </row>
    <row r="85" spans="1:14" ht="17.5" x14ac:dyDescent="0.35">
      <c r="A85" s="3"/>
      <c r="B85" s="3"/>
      <c r="C85" s="3"/>
      <c r="D85" s="4"/>
      <c r="E85" s="4"/>
      <c r="F85" s="3"/>
      <c r="G85" s="3"/>
      <c r="H85" s="3"/>
      <c r="I85" s="3"/>
      <c r="J85" s="3"/>
      <c r="K85" s="3"/>
      <c r="L85" s="3"/>
      <c r="M85" s="3"/>
      <c r="N85" s="3"/>
    </row>
  </sheetData>
  <mergeCells count="8">
    <mergeCell ref="B10:B12"/>
    <mergeCell ref="G3:H3"/>
    <mergeCell ref="B5:B9"/>
    <mergeCell ref="B3:B4"/>
    <mergeCell ref="C3:C4"/>
    <mergeCell ref="D3:D4"/>
    <mergeCell ref="E3:E4"/>
    <mergeCell ref="F3:F4"/>
  </mergeCells>
  <printOptions horizontalCentered="1"/>
  <pageMargins left="0.45" right="0.45" top="1" bottom="0.75" header="0.3" footer="0.3"/>
  <pageSetup scale="65" fitToWidth="0" fitToHeight="0" orientation="landscape" r:id="rId1"/>
  <headerFooter>
    <oddHeader>&amp;L&amp;"Arial,Regular"&amp;10Commonwealth of Pennsylvania
Office of Developmental Programs&amp;C&amp;"Arial,Regular"&amp;14FY 21/22 IDA Draft Statewide Fee Range 
for Residential Services&amp;R&amp;"Arial,Regular"&amp;10Draft &amp;&amp; Confidential</oddHeader>
    <oddFooter>&amp;L&amp;"Arial,Regular"&amp;14&amp;G&amp;C&amp;"Arial,Regular"&amp;14Page &amp;P of &amp;N&amp;R&amp;14&amp;D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S85"/>
  <sheetViews>
    <sheetView topLeftCell="D3" zoomScaleNormal="100" zoomScaleSheetLayoutView="70" zoomScalePageLayoutView="50" workbookViewId="0">
      <selection activeCell="K12" sqref="K12"/>
    </sheetView>
  </sheetViews>
  <sheetFormatPr defaultColWidth="9.1796875" defaultRowHeight="18" x14ac:dyDescent="0.35"/>
  <cols>
    <col min="1" max="1" width="10.6328125" style="5" customWidth="1"/>
    <col min="2" max="2" width="27.7265625" style="1" customWidth="1"/>
    <col min="3" max="3" width="15.6328125" style="1" customWidth="1"/>
    <col min="4" max="5" width="15.6328125" style="2" customWidth="1"/>
    <col min="6" max="8" width="20.7265625" style="1" customWidth="1"/>
    <col min="9" max="9" width="12.54296875" style="1" bestFit="1" customWidth="1"/>
    <col min="10" max="10" width="12" style="1" bestFit="1" customWidth="1"/>
    <col min="11" max="11" width="15.90625" style="1" bestFit="1" customWidth="1"/>
    <col min="12" max="12" width="12.54296875" style="1" hidden="1" customWidth="1"/>
    <col min="13" max="13" width="12" style="1" hidden="1" customWidth="1"/>
    <col min="14" max="14" width="14.26953125" style="1" hidden="1" customWidth="1"/>
    <col min="15" max="15" width="10.36328125" style="1" bestFit="1" customWidth="1"/>
    <col min="16" max="17" width="13.453125" style="1" bestFit="1" customWidth="1"/>
    <col min="18" max="18" width="27.36328125" style="1" bestFit="1" customWidth="1"/>
    <col min="19" max="19" width="17" style="1" bestFit="1" customWidth="1"/>
    <col min="20" max="16384" width="9.1796875" style="1"/>
  </cols>
  <sheetData>
    <row r="1" spans="1:19" ht="24.75" customHeight="1" x14ac:dyDescent="0.35">
      <c r="A1" s="3"/>
      <c r="B1" s="6" t="s">
        <v>269</v>
      </c>
      <c r="C1" s="3"/>
      <c r="D1" s="4"/>
      <c r="E1" s="4"/>
      <c r="F1" s="3"/>
      <c r="G1" s="3"/>
      <c r="H1" s="3"/>
    </row>
    <row r="2" spans="1:19" ht="18" customHeight="1" thickBot="1" x14ac:dyDescent="0.4">
      <c r="B2" s="7" t="s">
        <v>2</v>
      </c>
      <c r="C2" s="5" t="s">
        <v>3</v>
      </c>
      <c r="D2" s="8" t="s">
        <v>4</v>
      </c>
      <c r="E2" s="8" t="s">
        <v>5</v>
      </c>
      <c r="F2" s="5" t="s">
        <v>6</v>
      </c>
      <c r="G2" s="5" t="s">
        <v>7</v>
      </c>
      <c r="H2" s="5" t="s">
        <v>8</v>
      </c>
    </row>
    <row r="3" spans="1:19" ht="35" customHeight="1" x14ac:dyDescent="0.35">
      <c r="B3" s="97" t="s">
        <v>9</v>
      </c>
      <c r="C3" s="95" t="s">
        <v>18</v>
      </c>
      <c r="D3" s="95" t="s">
        <v>11</v>
      </c>
      <c r="E3" s="95" t="s">
        <v>12</v>
      </c>
      <c r="F3" s="95" t="s">
        <v>13</v>
      </c>
      <c r="G3" s="95" t="s">
        <v>14</v>
      </c>
      <c r="H3" s="96"/>
      <c r="I3" s="78" t="s">
        <v>270</v>
      </c>
      <c r="J3" s="78" t="s">
        <v>271</v>
      </c>
      <c r="K3" s="79" t="s">
        <v>272</v>
      </c>
      <c r="L3" s="78" t="s">
        <v>273</v>
      </c>
      <c r="M3" s="78" t="s">
        <v>274</v>
      </c>
      <c r="N3" s="79" t="s">
        <v>275</v>
      </c>
      <c r="O3" s="80" t="s">
        <v>276</v>
      </c>
      <c r="P3" s="78" t="s">
        <v>277</v>
      </c>
      <c r="Q3" s="78" t="s">
        <v>278</v>
      </c>
      <c r="R3" s="78" t="s">
        <v>279</v>
      </c>
      <c r="S3" s="78" t="s">
        <v>280</v>
      </c>
    </row>
    <row r="4" spans="1:19" s="9" customFormat="1" ht="35" customHeight="1" thickBot="1" x14ac:dyDescent="0.4">
      <c r="B4" s="98"/>
      <c r="C4" s="99"/>
      <c r="D4" s="99"/>
      <c r="E4" s="100"/>
      <c r="F4" s="99"/>
      <c r="G4" s="10" t="s">
        <v>0</v>
      </c>
      <c r="H4" s="11" t="s">
        <v>1</v>
      </c>
    </row>
    <row r="5" spans="1:19" x14ac:dyDescent="0.35">
      <c r="A5" s="12" t="s">
        <v>20</v>
      </c>
      <c r="B5" s="103" t="s">
        <v>257</v>
      </c>
      <c r="C5" s="64" t="s">
        <v>125</v>
      </c>
      <c r="D5" s="14" t="s">
        <v>258</v>
      </c>
      <c r="E5" s="15" t="s">
        <v>24</v>
      </c>
      <c r="F5" s="65">
        <v>84.15</v>
      </c>
      <c r="G5" s="17">
        <v>109.14</v>
      </c>
      <c r="H5" s="18">
        <v>176.25</v>
      </c>
      <c r="I5" s="78">
        <f>1366-'Fee Range - Inelig Area 1'!I5</f>
        <v>876</v>
      </c>
      <c r="J5" s="78">
        <f>368494-'Fee Range - Inelig Area 1'!J5</f>
        <v>241503</v>
      </c>
      <c r="K5" s="79">
        <f>32340164.66-'Fee Range - Inelig Area 1'!K5</f>
        <v>20350246.27</v>
      </c>
      <c r="L5" s="78"/>
      <c r="M5" s="78"/>
      <c r="N5" s="79"/>
      <c r="O5" s="81">
        <v>0</v>
      </c>
      <c r="P5" s="82">
        <f>(H5-G5)*O5+G5</f>
        <v>109.14</v>
      </c>
      <c r="Q5" s="83">
        <f>P5/F5-1</f>
        <v>0.29696969696969688</v>
      </c>
      <c r="R5" s="82">
        <f>(P5-F5)*J5</f>
        <v>6035159.9699999988</v>
      </c>
      <c r="S5" s="83">
        <f>G5/F5-1</f>
        <v>0.29696969696969688</v>
      </c>
    </row>
    <row r="6" spans="1:19" x14ac:dyDescent="0.35">
      <c r="A6" s="12" t="s">
        <v>25</v>
      </c>
      <c r="B6" s="104"/>
      <c r="C6" s="66" t="s">
        <v>128</v>
      </c>
      <c r="D6" s="20" t="s">
        <v>259</v>
      </c>
      <c r="E6" s="21" t="s">
        <v>24</v>
      </c>
      <c r="F6" s="67">
        <v>45.88</v>
      </c>
      <c r="G6" s="23">
        <v>66.16</v>
      </c>
      <c r="H6" s="24">
        <v>104.06</v>
      </c>
      <c r="I6" s="78">
        <f>3694-'Fee Range - Inelig Area 1'!I6</f>
        <v>2195</v>
      </c>
      <c r="J6" s="78">
        <f>954233-'Fee Range - Inelig Area 1'!J6</f>
        <v>564804</v>
      </c>
      <c r="K6" s="79">
        <f>46261329.96-'Fee Range - Inelig Area 1'!K6</f>
        <v>26003965.350000001</v>
      </c>
      <c r="L6" s="78"/>
      <c r="M6" s="78"/>
      <c r="N6" s="79"/>
      <c r="O6" s="81">
        <v>0</v>
      </c>
      <c r="P6" s="82">
        <f t="shared" ref="P6:P12" si="0">(H6-G6)*O6+G6</f>
        <v>66.16</v>
      </c>
      <c r="Q6" s="83">
        <f t="shared" ref="Q6:Q12" si="1">P6/F6-1</f>
        <v>0.44202266782911925</v>
      </c>
      <c r="R6" s="82">
        <f t="shared" ref="R6:R12" si="2">(P6-F6)*J6</f>
        <v>11454225.119999997</v>
      </c>
      <c r="S6" s="83">
        <f t="shared" ref="S6:S12" si="3">G6/F6-1</f>
        <v>0.44202266782911925</v>
      </c>
    </row>
    <row r="7" spans="1:19" x14ac:dyDescent="0.35">
      <c r="A7" s="12" t="s">
        <v>28</v>
      </c>
      <c r="B7" s="104"/>
      <c r="C7" s="68" t="s">
        <v>131</v>
      </c>
      <c r="D7" s="26" t="s">
        <v>260</v>
      </c>
      <c r="E7" s="21" t="s">
        <v>24</v>
      </c>
      <c r="F7" s="67">
        <v>30.59</v>
      </c>
      <c r="G7" s="23">
        <v>54.31</v>
      </c>
      <c r="H7" s="24">
        <v>81.08</v>
      </c>
      <c r="I7" s="78">
        <f>6365-'Fee Range - Inelig Area 1'!I7</f>
        <v>3682</v>
      </c>
      <c r="J7" s="78">
        <f>1814490-'Fee Range - Inelig Area 1'!J7</f>
        <v>1034234</v>
      </c>
      <c r="K7" s="79">
        <f>61986995.71-'Fee Range - Inelig Area 1'!K7</f>
        <v>32459177.130000003</v>
      </c>
      <c r="L7" s="78"/>
      <c r="M7" s="78"/>
      <c r="N7" s="79"/>
      <c r="O7" s="81">
        <v>0</v>
      </c>
      <c r="P7" s="82">
        <f t="shared" si="0"/>
        <v>54.31</v>
      </c>
      <c r="Q7" s="83">
        <f t="shared" si="1"/>
        <v>0.77541680287675718</v>
      </c>
      <c r="R7" s="82">
        <f t="shared" si="2"/>
        <v>24532030.480000004</v>
      </c>
      <c r="S7" s="83">
        <f t="shared" si="3"/>
        <v>0.77541680287675718</v>
      </c>
    </row>
    <row r="8" spans="1:19" x14ac:dyDescent="0.35">
      <c r="A8" s="12" t="s">
        <v>31</v>
      </c>
      <c r="B8" s="104"/>
      <c r="C8" s="68" t="s">
        <v>261</v>
      </c>
      <c r="D8" s="26" t="s">
        <v>262</v>
      </c>
      <c r="E8" s="21" t="s">
        <v>24</v>
      </c>
      <c r="F8" s="67">
        <v>23.03</v>
      </c>
      <c r="G8" s="23">
        <v>46.49</v>
      </c>
      <c r="H8" s="24">
        <v>67.34</v>
      </c>
      <c r="I8" s="78">
        <f>3154-'Fee Range - Inelig Area 1'!I8</f>
        <v>2413</v>
      </c>
      <c r="J8" s="78">
        <f>934486-'Fee Range - Inelig Area 1'!J8</f>
        <v>711042</v>
      </c>
      <c r="K8" s="79">
        <f>24009543.55-'Fee Range - Inelig Area 1'!K8</f>
        <v>16895995.289999999</v>
      </c>
      <c r="L8" s="78"/>
      <c r="M8" s="78"/>
      <c r="N8" s="79"/>
      <c r="O8" s="81">
        <v>0</v>
      </c>
      <c r="P8" s="82">
        <f t="shared" si="0"/>
        <v>46.49</v>
      </c>
      <c r="Q8" s="83">
        <f t="shared" si="1"/>
        <v>1.0186712983065567</v>
      </c>
      <c r="R8" s="82">
        <f t="shared" si="2"/>
        <v>16681045.32</v>
      </c>
      <c r="S8" s="83">
        <f t="shared" si="3"/>
        <v>1.0186712983065567</v>
      </c>
    </row>
    <row r="9" spans="1:19" ht="18.5" thickBot="1" x14ac:dyDescent="0.4">
      <c r="A9" s="12" t="s">
        <v>34</v>
      </c>
      <c r="B9" s="106"/>
      <c r="C9" s="69" t="s">
        <v>263</v>
      </c>
      <c r="D9" s="28" t="s">
        <v>264</v>
      </c>
      <c r="E9" s="29" t="s">
        <v>24</v>
      </c>
      <c r="F9" s="70">
        <v>16.82</v>
      </c>
      <c r="G9" s="31">
        <v>31.76</v>
      </c>
      <c r="H9" s="32">
        <v>62.48</v>
      </c>
      <c r="I9" s="78">
        <f>712-'Fee Range - Inelig Area 1'!I9</f>
        <v>469</v>
      </c>
      <c r="J9" s="78">
        <f>218218-'Fee Range - Inelig Area 1'!J9</f>
        <v>141892</v>
      </c>
      <c r="K9" s="79">
        <f>7768795.21-'Fee Range - Inelig Area 1'!K9</f>
        <v>3813499.36</v>
      </c>
      <c r="L9" s="78"/>
      <c r="M9" s="78"/>
      <c r="N9" s="79"/>
      <c r="O9" s="81">
        <v>0</v>
      </c>
      <c r="P9" s="82">
        <f t="shared" si="0"/>
        <v>31.76</v>
      </c>
      <c r="Q9" s="83">
        <f t="shared" si="1"/>
        <v>0.88822829964328176</v>
      </c>
      <c r="R9" s="82">
        <f t="shared" si="2"/>
        <v>2119866.48</v>
      </c>
      <c r="S9" s="83">
        <f t="shared" si="3"/>
        <v>0.88822829964328176</v>
      </c>
    </row>
    <row r="10" spans="1:19" x14ac:dyDescent="0.35">
      <c r="A10" s="12" t="s">
        <v>37</v>
      </c>
      <c r="B10" s="103" t="s">
        <v>265</v>
      </c>
      <c r="C10" s="71" t="s">
        <v>125</v>
      </c>
      <c r="D10" s="34" t="s">
        <v>266</v>
      </c>
      <c r="E10" s="15" t="s">
        <v>24</v>
      </c>
      <c r="F10" s="65">
        <v>20.57</v>
      </c>
      <c r="G10" s="17">
        <v>43.65</v>
      </c>
      <c r="H10" s="18">
        <v>70.5</v>
      </c>
      <c r="I10" s="78">
        <f>247-'Fee Range - Inelig Area 1'!I10</f>
        <v>91</v>
      </c>
      <c r="J10" s="78">
        <f>72578-'Fee Range - Inelig Area 1'!J10</f>
        <v>24373</v>
      </c>
      <c r="K10" s="79">
        <f>3266505.02-'Fee Range - Inelig Area 1'!K10</f>
        <v>1015823.29</v>
      </c>
      <c r="L10" s="78"/>
      <c r="M10" s="78"/>
      <c r="N10" s="79"/>
      <c r="O10" s="81">
        <v>0</v>
      </c>
      <c r="P10" s="82">
        <f t="shared" si="0"/>
        <v>43.65</v>
      </c>
      <c r="Q10" s="83">
        <f t="shared" si="1"/>
        <v>1.1220223626640737</v>
      </c>
      <c r="R10" s="82">
        <f t="shared" si="2"/>
        <v>562528.84</v>
      </c>
      <c r="S10" s="83">
        <f t="shared" si="3"/>
        <v>1.1220223626640737</v>
      </c>
    </row>
    <row r="11" spans="1:19" x14ac:dyDescent="0.35">
      <c r="A11" s="12" t="s">
        <v>40</v>
      </c>
      <c r="B11" s="104"/>
      <c r="C11" s="68" t="s">
        <v>128</v>
      </c>
      <c r="D11" s="26" t="s">
        <v>267</v>
      </c>
      <c r="E11" s="21" t="s">
        <v>24</v>
      </c>
      <c r="F11" s="67">
        <v>12.39</v>
      </c>
      <c r="G11" s="23">
        <v>33.08</v>
      </c>
      <c r="H11" s="24">
        <v>52.03</v>
      </c>
      <c r="I11" s="78">
        <f>99-'Fee Range - Inelig Area 1'!I11</f>
        <v>78</v>
      </c>
      <c r="J11" s="78">
        <f>26529-'Fee Range - Inelig Area 1'!J11</f>
        <v>20845</v>
      </c>
      <c r="K11" s="79">
        <f>757983.93-'Fee Range - Inelig Area 1'!K11</f>
        <v>604952.05000000005</v>
      </c>
      <c r="L11" s="78"/>
      <c r="M11" s="78"/>
      <c r="N11" s="79"/>
      <c r="O11" s="81">
        <v>0</v>
      </c>
      <c r="P11" s="82">
        <f t="shared" si="0"/>
        <v>33.08</v>
      </c>
      <c r="Q11" s="83">
        <f t="shared" si="1"/>
        <v>1.6698950766747376</v>
      </c>
      <c r="R11" s="82">
        <f t="shared" si="2"/>
        <v>431283.04999999993</v>
      </c>
      <c r="S11" s="83">
        <f t="shared" si="3"/>
        <v>1.6698950766747376</v>
      </c>
    </row>
    <row r="12" spans="1:19" ht="18.5" thickBot="1" x14ac:dyDescent="0.4">
      <c r="A12" s="12" t="s">
        <v>43</v>
      </c>
      <c r="B12" s="105"/>
      <c r="C12" s="72" t="s">
        <v>131</v>
      </c>
      <c r="D12" s="51" t="s">
        <v>268</v>
      </c>
      <c r="E12" s="52" t="s">
        <v>24</v>
      </c>
      <c r="F12" s="73">
        <v>6.36</v>
      </c>
      <c r="G12" s="54">
        <v>27.15</v>
      </c>
      <c r="H12" s="55">
        <v>40.54</v>
      </c>
      <c r="I12" s="78">
        <v>35</v>
      </c>
      <c r="J12" s="78">
        <v>9735</v>
      </c>
      <c r="K12" s="79">
        <v>81846.960000000006</v>
      </c>
      <c r="L12" s="78"/>
      <c r="M12" s="78"/>
      <c r="N12" s="79"/>
      <c r="O12" s="81">
        <v>0</v>
      </c>
      <c r="P12" s="82">
        <f t="shared" si="0"/>
        <v>27.15</v>
      </c>
      <c r="Q12" s="83">
        <f t="shared" si="1"/>
        <v>3.2688679245283012</v>
      </c>
      <c r="R12" s="82">
        <f t="shared" si="2"/>
        <v>202390.65</v>
      </c>
      <c r="S12" s="83">
        <f t="shared" si="3"/>
        <v>3.2688679245283012</v>
      </c>
    </row>
    <row r="13" spans="1:19" ht="37" thickTop="1" thickBot="1" x14ac:dyDescent="0.4">
      <c r="A13" s="1"/>
      <c r="B13" s="74" t="s">
        <v>15</v>
      </c>
      <c r="C13" s="58"/>
      <c r="D13" s="58"/>
      <c r="E13" s="75"/>
      <c r="F13" s="60"/>
      <c r="G13" s="61"/>
      <c r="H13" s="59"/>
      <c r="I13" s="3"/>
      <c r="R13" s="84">
        <f>SUM(R5:R12)</f>
        <v>62018529.909999996</v>
      </c>
    </row>
    <row r="14" spans="1:19" ht="17.5" x14ac:dyDescent="0.35">
      <c r="A14" s="1"/>
    </row>
    <row r="15" spans="1:19" ht="12.75" customHeight="1" x14ac:dyDescent="0.35"/>
    <row r="16" spans="1:19" x14ac:dyDescent="0.4">
      <c r="A16" s="3"/>
      <c r="B16" s="76"/>
      <c r="C16" s="3"/>
      <c r="D16" s="4"/>
      <c r="E16" s="4"/>
      <c r="F16" s="3"/>
      <c r="G16" s="3"/>
      <c r="H16" s="3"/>
      <c r="I16" s="3"/>
    </row>
    <row r="17" spans="1:9" ht="12.75" customHeight="1" x14ac:dyDescent="0.35">
      <c r="A17" s="3"/>
      <c r="B17" s="3"/>
      <c r="C17" s="3"/>
      <c r="D17" s="4"/>
      <c r="E17" s="4"/>
      <c r="F17" s="3"/>
      <c r="G17" s="3"/>
      <c r="H17" s="3"/>
      <c r="I17" s="3"/>
    </row>
    <row r="18" spans="1:9" ht="13.5" customHeight="1" x14ac:dyDescent="0.35">
      <c r="A18" s="3"/>
      <c r="B18" s="3"/>
      <c r="C18" s="3"/>
      <c r="D18" s="4"/>
      <c r="E18" s="4"/>
      <c r="F18" s="3"/>
      <c r="G18" s="3"/>
      <c r="H18" s="3"/>
      <c r="I18" s="3"/>
    </row>
    <row r="19" spans="1:9" ht="12.75" customHeight="1" x14ac:dyDescent="0.35">
      <c r="A19" s="3"/>
      <c r="B19" s="3"/>
      <c r="C19" s="3"/>
      <c r="D19" s="4"/>
      <c r="E19" s="4"/>
      <c r="F19" s="3"/>
      <c r="G19" s="3"/>
      <c r="H19" s="3"/>
      <c r="I19" s="3"/>
    </row>
    <row r="20" spans="1:9" ht="13.5" customHeight="1" x14ac:dyDescent="0.35">
      <c r="A20" s="3"/>
      <c r="B20" s="3"/>
      <c r="C20" s="3"/>
      <c r="D20" s="4"/>
      <c r="E20" s="4"/>
      <c r="F20" s="3"/>
      <c r="G20" s="3"/>
      <c r="H20" s="3"/>
      <c r="I20" s="3"/>
    </row>
    <row r="21" spans="1:9" ht="12.75" customHeight="1" x14ac:dyDescent="0.35">
      <c r="A21" s="3"/>
      <c r="B21" s="3"/>
      <c r="C21" s="3"/>
      <c r="D21" s="4"/>
      <c r="E21" s="4"/>
      <c r="F21" s="3"/>
      <c r="G21" s="3"/>
      <c r="H21" s="3"/>
      <c r="I21" s="3"/>
    </row>
    <row r="22" spans="1:9" ht="12.75" customHeight="1" x14ac:dyDescent="0.35">
      <c r="A22" s="3"/>
      <c r="B22" s="3"/>
      <c r="C22" s="3"/>
      <c r="D22" s="4"/>
      <c r="E22" s="4"/>
      <c r="F22" s="3"/>
      <c r="G22" s="3"/>
      <c r="H22" s="3"/>
      <c r="I22" s="3"/>
    </row>
    <row r="23" spans="1:9" ht="17.5" x14ac:dyDescent="0.35">
      <c r="A23" s="3"/>
      <c r="B23" s="3"/>
      <c r="C23" s="3"/>
      <c r="D23" s="4"/>
      <c r="E23" s="4"/>
      <c r="F23" s="3"/>
      <c r="G23" s="3"/>
      <c r="H23" s="3"/>
      <c r="I23" s="3"/>
    </row>
    <row r="24" spans="1:9" ht="17.5" x14ac:dyDescent="0.35">
      <c r="A24" s="3"/>
      <c r="B24" s="3"/>
      <c r="C24" s="3"/>
      <c r="D24" s="4"/>
      <c r="E24" s="4"/>
      <c r="F24" s="3"/>
      <c r="G24" s="3"/>
      <c r="H24" s="3"/>
      <c r="I24" s="3"/>
    </row>
    <row r="25" spans="1:9" ht="17.5" x14ac:dyDescent="0.35">
      <c r="A25" s="3"/>
      <c r="B25" s="3"/>
      <c r="C25" s="3"/>
      <c r="D25" s="4"/>
      <c r="E25" s="4"/>
      <c r="F25" s="3"/>
      <c r="G25" s="3"/>
      <c r="H25" s="3"/>
      <c r="I25" s="3"/>
    </row>
    <row r="26" spans="1:9" ht="17.5" x14ac:dyDescent="0.35">
      <c r="A26" s="3"/>
      <c r="B26" s="3"/>
      <c r="C26" s="3"/>
      <c r="D26" s="4"/>
      <c r="E26" s="4"/>
      <c r="F26" s="3"/>
      <c r="G26" s="3"/>
      <c r="H26" s="3"/>
      <c r="I26" s="3"/>
    </row>
    <row r="27" spans="1:9" ht="17.5" x14ac:dyDescent="0.35">
      <c r="A27" s="3"/>
      <c r="B27" s="3"/>
      <c r="C27" s="3"/>
      <c r="D27" s="4"/>
      <c r="E27" s="4"/>
      <c r="F27" s="3"/>
      <c r="G27" s="3"/>
      <c r="H27" s="3"/>
      <c r="I27" s="3"/>
    </row>
    <row r="28" spans="1:9" ht="17.5" x14ac:dyDescent="0.35">
      <c r="A28" s="3"/>
      <c r="B28" s="3"/>
      <c r="C28" s="3"/>
      <c r="D28" s="4"/>
      <c r="E28" s="4"/>
      <c r="F28" s="3"/>
      <c r="G28" s="3"/>
      <c r="H28" s="3"/>
      <c r="I28" s="3"/>
    </row>
    <row r="29" spans="1:9" ht="17.5" x14ac:dyDescent="0.35">
      <c r="A29" s="3"/>
      <c r="B29" s="3"/>
      <c r="C29" s="3"/>
      <c r="D29" s="4"/>
      <c r="E29" s="4"/>
      <c r="F29" s="3"/>
      <c r="G29" s="3"/>
      <c r="H29" s="3"/>
      <c r="I29" s="3"/>
    </row>
    <row r="30" spans="1:9" ht="17.5" x14ac:dyDescent="0.35">
      <c r="A30" s="3"/>
      <c r="B30" s="3"/>
      <c r="C30" s="3"/>
      <c r="D30" s="4"/>
      <c r="E30" s="4"/>
      <c r="F30" s="3"/>
      <c r="G30" s="3"/>
      <c r="H30" s="3"/>
      <c r="I30" s="3"/>
    </row>
    <row r="31" spans="1:9" ht="17.5" x14ac:dyDescent="0.35">
      <c r="A31" s="3"/>
      <c r="B31" s="3"/>
      <c r="C31" s="3"/>
      <c r="D31" s="4"/>
      <c r="E31" s="4"/>
      <c r="F31" s="3"/>
      <c r="G31" s="3"/>
      <c r="H31" s="3"/>
      <c r="I31" s="3"/>
    </row>
    <row r="32" spans="1:9" ht="17.5" x14ac:dyDescent="0.35">
      <c r="A32" s="3"/>
      <c r="B32" s="3"/>
      <c r="C32" s="3"/>
      <c r="D32" s="4"/>
      <c r="E32" s="4"/>
      <c r="F32" s="3"/>
      <c r="G32" s="3"/>
      <c r="H32" s="3"/>
      <c r="I32" s="3"/>
    </row>
    <row r="33" spans="1:9" ht="17.5" x14ac:dyDescent="0.35">
      <c r="A33" s="3"/>
      <c r="B33" s="3"/>
      <c r="C33" s="3"/>
      <c r="D33" s="4"/>
      <c r="E33" s="4"/>
      <c r="F33" s="3"/>
      <c r="G33" s="3"/>
      <c r="H33" s="3"/>
      <c r="I33" s="3"/>
    </row>
    <row r="34" spans="1:9" ht="17.5" x14ac:dyDescent="0.35">
      <c r="A34" s="3"/>
      <c r="B34" s="3"/>
      <c r="C34" s="3"/>
      <c r="D34" s="4"/>
      <c r="E34" s="4"/>
      <c r="F34" s="3"/>
      <c r="G34" s="3"/>
      <c r="H34" s="3"/>
      <c r="I34" s="3"/>
    </row>
    <row r="35" spans="1:9" ht="17.5" x14ac:dyDescent="0.35">
      <c r="A35" s="3"/>
      <c r="B35" s="3"/>
      <c r="C35" s="3"/>
      <c r="D35" s="4"/>
      <c r="E35" s="4"/>
      <c r="F35" s="3"/>
      <c r="G35" s="3"/>
      <c r="H35" s="3"/>
      <c r="I35" s="3"/>
    </row>
    <row r="36" spans="1:9" ht="17.5" x14ac:dyDescent="0.35">
      <c r="A36" s="3"/>
      <c r="B36" s="3"/>
      <c r="C36" s="3"/>
      <c r="D36" s="4"/>
      <c r="E36" s="4"/>
      <c r="F36" s="3"/>
      <c r="G36" s="3"/>
      <c r="H36" s="3"/>
      <c r="I36" s="3"/>
    </row>
    <row r="37" spans="1:9" ht="17.5" x14ac:dyDescent="0.35">
      <c r="A37" s="3"/>
      <c r="B37" s="3"/>
      <c r="C37" s="3"/>
      <c r="D37" s="4"/>
      <c r="E37" s="4"/>
      <c r="F37" s="3"/>
      <c r="G37" s="3"/>
      <c r="H37" s="3"/>
      <c r="I37" s="3"/>
    </row>
    <row r="38" spans="1:9" ht="17.5" x14ac:dyDescent="0.35">
      <c r="A38" s="3"/>
      <c r="B38" s="3"/>
      <c r="C38" s="3"/>
      <c r="D38" s="4"/>
      <c r="E38" s="4"/>
      <c r="F38" s="3"/>
      <c r="G38" s="3"/>
      <c r="H38" s="3"/>
      <c r="I38" s="3"/>
    </row>
    <row r="39" spans="1:9" ht="17.5" x14ac:dyDescent="0.35">
      <c r="A39" s="3"/>
      <c r="B39" s="3"/>
      <c r="C39" s="3"/>
      <c r="D39" s="4"/>
      <c r="E39" s="4"/>
      <c r="F39" s="3"/>
      <c r="G39" s="3"/>
      <c r="H39" s="3"/>
      <c r="I39" s="3"/>
    </row>
    <row r="40" spans="1:9" ht="17.5" x14ac:dyDescent="0.35">
      <c r="A40" s="3"/>
      <c r="B40" s="3"/>
      <c r="C40" s="3"/>
      <c r="D40" s="4"/>
      <c r="E40" s="4"/>
      <c r="F40" s="3"/>
      <c r="G40" s="3"/>
      <c r="H40" s="3"/>
      <c r="I40" s="3"/>
    </row>
    <row r="41" spans="1:9" ht="17.5" x14ac:dyDescent="0.35">
      <c r="A41" s="3"/>
      <c r="B41" s="3"/>
      <c r="C41" s="3"/>
      <c r="D41" s="4"/>
      <c r="E41" s="4"/>
      <c r="F41" s="3"/>
      <c r="G41" s="3"/>
      <c r="H41" s="3"/>
      <c r="I41" s="3"/>
    </row>
    <row r="42" spans="1:9" ht="17.5" x14ac:dyDescent="0.35">
      <c r="A42" s="3"/>
      <c r="B42" s="3"/>
      <c r="C42" s="3"/>
      <c r="D42" s="4"/>
      <c r="E42" s="4"/>
      <c r="F42" s="3"/>
      <c r="G42" s="3"/>
      <c r="H42" s="3"/>
      <c r="I42" s="3"/>
    </row>
    <row r="43" spans="1:9" ht="17.5" x14ac:dyDescent="0.35">
      <c r="A43" s="3"/>
      <c r="B43" s="3"/>
      <c r="C43" s="3"/>
      <c r="D43" s="4"/>
      <c r="E43" s="4"/>
      <c r="F43" s="3"/>
      <c r="G43" s="3"/>
      <c r="H43" s="3"/>
      <c r="I43" s="3"/>
    </row>
    <row r="44" spans="1:9" ht="17.5" x14ac:dyDescent="0.35">
      <c r="A44" s="3"/>
      <c r="B44" s="3"/>
      <c r="C44" s="3"/>
      <c r="D44" s="4"/>
      <c r="E44" s="4"/>
      <c r="F44" s="3"/>
      <c r="G44" s="3"/>
      <c r="H44" s="3"/>
      <c r="I44" s="3"/>
    </row>
    <row r="45" spans="1:9" ht="17.5" x14ac:dyDescent="0.35">
      <c r="A45" s="3"/>
      <c r="B45" s="3"/>
      <c r="C45" s="3"/>
      <c r="D45" s="4"/>
      <c r="E45" s="4"/>
      <c r="F45" s="3"/>
      <c r="G45" s="3"/>
      <c r="H45" s="3"/>
      <c r="I45" s="3"/>
    </row>
    <row r="46" spans="1:9" ht="17.5" x14ac:dyDescent="0.35">
      <c r="A46" s="3"/>
      <c r="B46" s="3"/>
      <c r="C46" s="3"/>
      <c r="D46" s="4"/>
      <c r="E46" s="4"/>
      <c r="F46" s="3"/>
      <c r="G46" s="3"/>
      <c r="H46" s="3"/>
      <c r="I46" s="3"/>
    </row>
    <row r="47" spans="1:9" ht="17.5" x14ac:dyDescent="0.35">
      <c r="A47" s="3"/>
      <c r="B47" s="3"/>
      <c r="C47" s="3"/>
      <c r="D47" s="4"/>
      <c r="E47" s="4"/>
      <c r="F47" s="3"/>
      <c r="G47" s="3"/>
      <c r="H47" s="3"/>
      <c r="I47" s="3"/>
    </row>
    <row r="48" spans="1:9" ht="17.5" x14ac:dyDescent="0.35">
      <c r="A48" s="3"/>
      <c r="B48" s="3"/>
      <c r="C48" s="3"/>
      <c r="D48" s="4"/>
      <c r="E48" s="4"/>
      <c r="F48" s="3"/>
      <c r="G48" s="3"/>
      <c r="H48" s="3"/>
      <c r="I48" s="3"/>
    </row>
    <row r="49" spans="1:9" ht="17.5" x14ac:dyDescent="0.35">
      <c r="A49" s="3"/>
      <c r="B49" s="3"/>
      <c r="C49" s="3"/>
      <c r="D49" s="4"/>
      <c r="E49" s="4"/>
      <c r="F49" s="3"/>
      <c r="G49" s="3"/>
      <c r="H49" s="3"/>
      <c r="I49" s="3"/>
    </row>
    <row r="50" spans="1:9" ht="17.5" x14ac:dyDescent="0.35">
      <c r="A50" s="3"/>
      <c r="B50" s="3"/>
      <c r="C50" s="3"/>
      <c r="D50" s="4"/>
      <c r="E50" s="4"/>
      <c r="F50" s="3"/>
      <c r="G50" s="3"/>
      <c r="H50" s="3"/>
      <c r="I50" s="3"/>
    </row>
    <row r="51" spans="1:9" ht="17.5" x14ac:dyDescent="0.35">
      <c r="A51" s="3"/>
      <c r="B51" s="3"/>
      <c r="C51" s="3"/>
      <c r="D51" s="4"/>
      <c r="E51" s="4"/>
      <c r="F51" s="3"/>
      <c r="G51" s="3"/>
      <c r="H51" s="3"/>
      <c r="I51" s="3"/>
    </row>
    <row r="52" spans="1:9" ht="17.5" x14ac:dyDescent="0.35">
      <c r="A52" s="3"/>
      <c r="B52" s="3"/>
      <c r="C52" s="3"/>
      <c r="D52" s="4"/>
      <c r="E52" s="4"/>
      <c r="F52" s="3"/>
      <c r="G52" s="3"/>
      <c r="H52" s="3"/>
      <c r="I52" s="3"/>
    </row>
    <row r="53" spans="1:9" ht="17.5" x14ac:dyDescent="0.35">
      <c r="A53" s="3"/>
      <c r="B53" s="3"/>
      <c r="C53" s="3"/>
      <c r="D53" s="4"/>
      <c r="E53" s="4"/>
      <c r="F53" s="3"/>
      <c r="G53" s="3"/>
      <c r="H53" s="3"/>
      <c r="I53" s="3"/>
    </row>
    <row r="54" spans="1:9" ht="17.5" x14ac:dyDescent="0.35">
      <c r="A54" s="3"/>
      <c r="B54" s="3"/>
      <c r="C54" s="3"/>
      <c r="D54" s="4"/>
      <c r="E54" s="4"/>
      <c r="F54" s="3"/>
      <c r="G54" s="3"/>
      <c r="H54" s="3"/>
      <c r="I54" s="3"/>
    </row>
    <row r="55" spans="1:9" ht="17.5" x14ac:dyDescent="0.35">
      <c r="A55" s="3"/>
      <c r="B55" s="3"/>
      <c r="C55" s="3"/>
      <c r="D55" s="4"/>
      <c r="E55" s="4"/>
      <c r="F55" s="3"/>
      <c r="G55" s="3"/>
      <c r="H55" s="3"/>
      <c r="I55" s="3"/>
    </row>
    <row r="56" spans="1:9" ht="17.5" x14ac:dyDescent="0.35">
      <c r="A56" s="3"/>
      <c r="B56" s="3"/>
      <c r="C56" s="3"/>
      <c r="D56" s="4"/>
      <c r="E56" s="4"/>
      <c r="F56" s="3"/>
      <c r="G56" s="3"/>
      <c r="H56" s="3"/>
      <c r="I56" s="3"/>
    </row>
    <row r="57" spans="1:9" ht="17.5" x14ac:dyDescent="0.35">
      <c r="A57" s="3"/>
      <c r="B57" s="3"/>
      <c r="C57" s="3"/>
      <c r="D57" s="4"/>
      <c r="E57" s="4"/>
      <c r="F57" s="3"/>
      <c r="G57" s="77"/>
      <c r="H57" s="77"/>
      <c r="I57" s="3"/>
    </row>
    <row r="58" spans="1:9" ht="17.5" x14ac:dyDescent="0.35">
      <c r="A58" s="3"/>
      <c r="B58" s="3"/>
      <c r="C58" s="3"/>
      <c r="D58" s="4"/>
      <c r="E58" s="4"/>
      <c r="F58" s="3"/>
      <c r="G58" s="77"/>
      <c r="H58" s="77"/>
      <c r="I58" s="3"/>
    </row>
    <row r="59" spans="1:9" ht="17.5" x14ac:dyDescent="0.35">
      <c r="A59" s="3"/>
      <c r="B59" s="3"/>
      <c r="C59" s="3"/>
      <c r="D59" s="4"/>
      <c r="E59" s="4"/>
      <c r="F59" s="3"/>
      <c r="G59" s="77"/>
      <c r="H59" s="77"/>
      <c r="I59" s="3"/>
    </row>
    <row r="60" spans="1:9" ht="17.5" x14ac:dyDescent="0.35">
      <c r="A60" s="3"/>
      <c r="B60" s="3"/>
      <c r="C60" s="3"/>
      <c r="D60" s="4"/>
      <c r="E60" s="4"/>
      <c r="F60" s="3"/>
      <c r="G60" s="77"/>
      <c r="H60" s="77"/>
      <c r="I60" s="3"/>
    </row>
    <row r="61" spans="1:9" ht="17.5" x14ac:dyDescent="0.35">
      <c r="A61" s="3"/>
      <c r="B61" s="3"/>
      <c r="C61" s="3"/>
      <c r="D61" s="4"/>
      <c r="E61" s="4"/>
      <c r="F61" s="3"/>
      <c r="G61" s="77"/>
      <c r="H61" s="77"/>
      <c r="I61" s="3"/>
    </row>
    <row r="62" spans="1:9" ht="17.5" x14ac:dyDescent="0.35">
      <c r="A62" s="3"/>
      <c r="B62" s="3"/>
      <c r="C62" s="3"/>
      <c r="D62" s="4"/>
      <c r="E62" s="4"/>
      <c r="F62" s="3"/>
      <c r="G62" s="77"/>
      <c r="H62" s="77"/>
      <c r="I62" s="3"/>
    </row>
    <row r="63" spans="1:9" ht="17.5" x14ac:dyDescent="0.35">
      <c r="A63" s="3"/>
      <c r="B63" s="3"/>
      <c r="C63" s="3"/>
      <c r="D63" s="4"/>
      <c r="E63" s="4"/>
      <c r="F63" s="3"/>
      <c r="G63" s="77"/>
      <c r="H63" s="77"/>
      <c r="I63" s="3"/>
    </row>
    <row r="64" spans="1:9" ht="17.5" x14ac:dyDescent="0.35">
      <c r="A64" s="3"/>
      <c r="B64" s="3"/>
      <c r="C64" s="3"/>
      <c r="D64" s="4"/>
      <c r="E64" s="4"/>
      <c r="F64" s="3"/>
      <c r="G64" s="77"/>
      <c r="H64" s="77"/>
      <c r="I64" s="3"/>
    </row>
    <row r="65" spans="1:9" ht="17.5" x14ac:dyDescent="0.35">
      <c r="A65" s="3"/>
      <c r="B65" s="3"/>
      <c r="C65" s="3"/>
      <c r="D65" s="4"/>
      <c r="E65" s="4"/>
      <c r="F65" s="3"/>
      <c r="G65" s="77"/>
      <c r="H65" s="77"/>
      <c r="I65" s="3"/>
    </row>
    <row r="66" spans="1:9" ht="17.5" x14ac:dyDescent="0.35">
      <c r="A66" s="3"/>
      <c r="B66" s="3"/>
      <c r="C66" s="3"/>
      <c r="D66" s="4"/>
      <c r="E66" s="4"/>
      <c r="F66" s="3"/>
      <c r="G66" s="77"/>
      <c r="H66" s="77"/>
      <c r="I66" s="3"/>
    </row>
    <row r="67" spans="1:9" ht="17.5" x14ac:dyDescent="0.35">
      <c r="A67" s="3"/>
      <c r="B67" s="3"/>
      <c r="C67" s="3"/>
      <c r="D67" s="4"/>
      <c r="E67" s="4"/>
      <c r="F67" s="3"/>
      <c r="G67" s="77"/>
      <c r="H67" s="77"/>
      <c r="I67" s="3"/>
    </row>
    <row r="68" spans="1:9" ht="17.5" x14ac:dyDescent="0.35">
      <c r="A68" s="3"/>
      <c r="B68" s="3"/>
      <c r="C68" s="3"/>
      <c r="D68" s="4"/>
      <c r="E68" s="4"/>
      <c r="F68" s="3"/>
      <c r="G68" s="77"/>
      <c r="H68" s="77"/>
      <c r="I68" s="3"/>
    </row>
    <row r="69" spans="1:9" ht="17.5" x14ac:dyDescent="0.35">
      <c r="A69" s="3"/>
      <c r="B69" s="3"/>
      <c r="C69" s="3"/>
      <c r="D69" s="4"/>
      <c r="E69" s="4"/>
      <c r="F69" s="3"/>
      <c r="G69" s="77"/>
      <c r="H69" s="77"/>
      <c r="I69" s="3"/>
    </row>
    <row r="70" spans="1:9" ht="17.5" x14ac:dyDescent="0.35">
      <c r="A70" s="3"/>
      <c r="B70" s="3"/>
      <c r="C70" s="3"/>
      <c r="D70" s="4"/>
      <c r="E70" s="4"/>
      <c r="F70" s="3"/>
      <c r="G70" s="77"/>
      <c r="H70" s="77"/>
      <c r="I70" s="3"/>
    </row>
    <row r="71" spans="1:9" ht="17.5" x14ac:dyDescent="0.35">
      <c r="A71" s="3"/>
      <c r="B71" s="3"/>
      <c r="C71" s="3"/>
      <c r="D71" s="4"/>
      <c r="E71" s="4"/>
      <c r="F71" s="3"/>
      <c r="G71" s="3"/>
      <c r="H71" s="3"/>
      <c r="I71" s="3"/>
    </row>
    <row r="72" spans="1:9" ht="17.5" x14ac:dyDescent="0.35">
      <c r="A72" s="3"/>
      <c r="B72" s="3"/>
      <c r="C72" s="3"/>
      <c r="D72" s="4"/>
      <c r="E72" s="4"/>
      <c r="F72" s="3"/>
      <c r="G72" s="3"/>
      <c r="H72" s="3"/>
      <c r="I72" s="3"/>
    </row>
    <row r="73" spans="1:9" ht="17.5" x14ac:dyDescent="0.35">
      <c r="A73" s="3"/>
      <c r="B73" s="3"/>
      <c r="C73" s="3"/>
      <c r="D73" s="4"/>
      <c r="E73" s="4"/>
      <c r="F73" s="3"/>
      <c r="G73" s="3"/>
      <c r="H73" s="3"/>
      <c r="I73" s="3"/>
    </row>
    <row r="74" spans="1:9" ht="17.5" x14ac:dyDescent="0.35">
      <c r="A74" s="3"/>
      <c r="B74" s="3"/>
      <c r="C74" s="3"/>
      <c r="D74" s="4"/>
      <c r="E74" s="4"/>
      <c r="F74" s="3"/>
      <c r="G74" s="3"/>
      <c r="H74" s="3"/>
      <c r="I74" s="3"/>
    </row>
    <row r="75" spans="1:9" ht="17.5" x14ac:dyDescent="0.35">
      <c r="A75" s="3"/>
      <c r="B75" s="3"/>
      <c r="C75" s="3"/>
      <c r="D75" s="4"/>
      <c r="E75" s="4"/>
      <c r="F75" s="3"/>
      <c r="G75" s="3"/>
      <c r="H75" s="3"/>
      <c r="I75" s="3"/>
    </row>
    <row r="76" spans="1:9" ht="17.5" x14ac:dyDescent="0.35">
      <c r="A76" s="3"/>
      <c r="B76" s="3"/>
      <c r="C76" s="3"/>
      <c r="D76" s="4"/>
      <c r="E76" s="4"/>
      <c r="F76" s="3"/>
      <c r="G76" s="3"/>
      <c r="H76" s="3"/>
      <c r="I76" s="3"/>
    </row>
    <row r="77" spans="1:9" ht="17.5" x14ac:dyDescent="0.35">
      <c r="A77" s="3"/>
      <c r="B77" s="3"/>
      <c r="C77" s="3"/>
      <c r="D77" s="4"/>
      <c r="E77" s="4"/>
      <c r="F77" s="3"/>
      <c r="G77" s="3"/>
      <c r="H77" s="77"/>
      <c r="I77" s="3"/>
    </row>
    <row r="78" spans="1:9" ht="17.5" x14ac:dyDescent="0.35">
      <c r="A78" s="3"/>
      <c r="B78" s="3"/>
      <c r="C78" s="3"/>
      <c r="D78" s="4"/>
      <c r="E78" s="4"/>
      <c r="F78" s="3"/>
      <c r="G78" s="3"/>
      <c r="H78" s="77"/>
      <c r="I78" s="3"/>
    </row>
    <row r="79" spans="1:9" ht="17.5" x14ac:dyDescent="0.35">
      <c r="A79" s="3"/>
      <c r="B79" s="3"/>
      <c r="C79" s="3"/>
      <c r="D79" s="4"/>
      <c r="E79" s="4"/>
      <c r="F79" s="3"/>
      <c r="G79" s="3"/>
      <c r="H79" s="3"/>
      <c r="I79" s="3"/>
    </row>
    <row r="80" spans="1:9" ht="17.5" x14ac:dyDescent="0.35">
      <c r="A80" s="3"/>
      <c r="B80" s="3"/>
      <c r="C80" s="3"/>
      <c r="D80" s="4"/>
      <c r="E80" s="4"/>
      <c r="F80" s="3"/>
      <c r="G80" s="3"/>
      <c r="H80" s="3"/>
      <c r="I80" s="3"/>
    </row>
    <row r="81" spans="1:9" ht="17.5" x14ac:dyDescent="0.35">
      <c r="A81" s="3"/>
      <c r="B81" s="3"/>
      <c r="C81" s="3"/>
      <c r="D81" s="4"/>
      <c r="E81" s="4"/>
      <c r="F81" s="3"/>
      <c r="G81" s="3"/>
      <c r="H81" s="3"/>
      <c r="I81" s="3"/>
    </row>
    <row r="82" spans="1:9" ht="17.5" x14ac:dyDescent="0.35">
      <c r="A82" s="3"/>
      <c r="B82" s="3"/>
      <c r="C82" s="3"/>
      <c r="D82" s="4"/>
      <c r="E82" s="4"/>
      <c r="F82" s="3"/>
      <c r="G82" s="3"/>
      <c r="H82" s="3"/>
      <c r="I82" s="3"/>
    </row>
    <row r="83" spans="1:9" ht="17.5" x14ac:dyDescent="0.35">
      <c r="A83" s="3"/>
      <c r="B83" s="3"/>
      <c r="C83" s="3"/>
      <c r="D83" s="4"/>
      <c r="E83" s="4"/>
      <c r="F83" s="3"/>
      <c r="G83" s="3"/>
      <c r="H83" s="3"/>
      <c r="I83" s="3"/>
    </row>
    <row r="84" spans="1:9" ht="17.5" x14ac:dyDescent="0.35">
      <c r="A84" s="3"/>
      <c r="B84" s="3"/>
      <c r="C84" s="3"/>
      <c r="D84" s="4"/>
      <c r="E84" s="4"/>
      <c r="F84" s="3"/>
      <c r="G84" s="3"/>
      <c r="H84" s="3"/>
      <c r="I84" s="3"/>
    </row>
    <row r="85" spans="1:9" ht="17.5" x14ac:dyDescent="0.35">
      <c r="A85" s="3"/>
      <c r="B85" s="3"/>
      <c r="C85" s="3"/>
      <c r="D85" s="4"/>
      <c r="E85" s="4"/>
      <c r="F85" s="3"/>
      <c r="G85" s="3"/>
      <c r="H85" s="3"/>
      <c r="I85" s="3"/>
    </row>
  </sheetData>
  <mergeCells count="8">
    <mergeCell ref="B10:B12"/>
    <mergeCell ref="G3:H3"/>
    <mergeCell ref="B5:B9"/>
    <mergeCell ref="B3:B4"/>
    <mergeCell ref="C3:C4"/>
    <mergeCell ref="D3:D4"/>
    <mergeCell ref="E3:E4"/>
    <mergeCell ref="F3:F4"/>
  </mergeCells>
  <printOptions horizontalCentered="1"/>
  <pageMargins left="0.45" right="0.45" top="1" bottom="0.75" header="0.3" footer="0.3"/>
  <pageSetup scale="65" fitToWidth="0" fitToHeight="0" orientation="landscape" r:id="rId1"/>
  <headerFooter>
    <oddHeader>&amp;L&amp;"Arial,Regular"&amp;10Commonwealth of Pennsylvania
Office of Developmental Programs&amp;C&amp;"Arial,Regular"&amp;14FY 21/22 IDA Draft Statewide Fee Range 
for Residential Services&amp;R&amp;"Arial,Regular"&amp;10Draft &amp;&amp; Confidential</oddHeader>
    <oddFooter>&amp;L&amp;"Arial,Regular"&amp;14&amp;G&amp;C&amp;"Arial,Regular"&amp;14Page &amp;P of &amp;N&amp;R&amp;14&amp;D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5FFEEB6591647B4F570A011A38F9F" ma:contentTypeVersion="8" ma:contentTypeDescription="Create a new document." ma:contentTypeScope="" ma:versionID="88b8995b14b84af53bc58a47baff574f">
  <xsd:schema xmlns:xsd="http://www.w3.org/2001/XMLSchema" xmlns:xs="http://www.w3.org/2001/XMLSchema" xmlns:p="http://schemas.microsoft.com/office/2006/metadata/properties" xmlns:ns2="19ae2d55-91de-4510-84c9-e1d7da9a2794" xmlns:ns3="2c32a55d-403e-4f44-9f89-e604d1105d3c" targetNamespace="http://schemas.microsoft.com/office/2006/metadata/properties" ma:root="true" ma:fieldsID="f582817bed7a68aae6d5c8943103bbbf" ns2:_="" ns3:_="">
    <xsd:import namespace="19ae2d55-91de-4510-84c9-e1d7da9a2794"/>
    <xsd:import namespace="2c32a55d-403e-4f44-9f89-e604d1105d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ae2d55-91de-4510-84c9-e1d7da9a2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2a55d-403e-4f44-9f89-e604d1105d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A30A2F-C994-47B8-9C27-8CEC321BF1E2}"/>
</file>

<file path=customXml/itemProps2.xml><?xml version="1.0" encoding="utf-8"?>
<ds:datastoreItem xmlns:ds="http://schemas.openxmlformats.org/officeDocument/2006/customXml" ds:itemID="{404C8AFF-7FDB-42C9-89AA-B351B0A5E336}"/>
</file>

<file path=customXml/itemProps3.xml><?xml version="1.0" encoding="utf-8"?>
<ds:datastoreItem xmlns:ds="http://schemas.openxmlformats.org/officeDocument/2006/customXml" ds:itemID="{7B8AA397-A228-4E9D-9A9A-DC75D231A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Fee Range - Res Regular</vt:lpstr>
      <vt:lpstr>Fee Range - Res Enhanced</vt:lpstr>
      <vt:lpstr>Fee Range - Inelig Area 1</vt:lpstr>
      <vt:lpstr>Fee Range - Inelig Area 2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Song, Yixuan</dc:creator>
  <cp:lastModifiedBy>Smith, Rick</cp:lastModifiedBy>
  <cp:lastPrinted>2021-11-04T21:56:09Z</cp:lastPrinted>
  <dcterms:created xsi:type="dcterms:W3CDTF">2021-11-04T19:38:10Z</dcterms:created>
  <dcterms:modified xsi:type="dcterms:W3CDTF">2021-11-19T14:52:43Z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2021-11-04T19:38:12Z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9a0e9545-d476-4226-ad0f-b082d03e66ad</vt:lpwstr>
  </property>
  <property fmtid="{D5CDD505-2E9C-101B-9397-08002B2CF9AE}" pid="8" name="MSIP_Label_38f1469a-2c2a-4aee-b92b-090d4c5468ff_ContentBits">
    <vt:lpwstr>0</vt:lpwstr>
  </property>
  <property fmtid="{D5CDD505-2E9C-101B-9397-08002B2CF9AE}" pid="9" name="MPR_DocID">
    <vt:lpwstr>08517993b37d403fa4e4cb5f0bd21c73</vt:lpwstr>
  </property>
  <property fmtid="{D5CDD505-2E9C-101B-9397-08002B2CF9AE}" pid="10" name="ContentTypeId">
    <vt:lpwstr>0x0101001675FFEEB6591647B4F570A011A38F9F</vt:lpwstr>
  </property>
</Properties>
</file>