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1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pagov.sharepoint.com/sites/HS-ODPHarrisburg/Shared Documents/Public/omrdocs/BFMB/DFM/ICF/ICF ID Rate Setting/Procedures and Master Forms/24-25 Cost Report ID-46/"/>
    </mc:Choice>
  </mc:AlternateContent>
  <xr:revisionPtr revIDLastSave="1110" documentId="8_{77E4E8D8-65E5-4A96-B7DF-EE136C236316}" xr6:coauthVersionLast="47" xr6:coauthVersionMax="47" xr10:uidLastSave="{FED7E6F2-CD20-438E-A63A-40B4AB0F5965}"/>
  <bookViews>
    <workbookView xWindow="-113" yWindow="-113" windowWidth="24267" windowHeight="14526" tabRatio="883" xr2:uid="{00000000-000D-0000-FFFF-FFFF00000000}"/>
  </bookViews>
  <sheets>
    <sheet name="Cover Page" sheetId="23" r:id="rId1"/>
    <sheet name="Occup Ltr" sheetId="63" r:id="rId2"/>
    <sheet name="Bene Stats" sheetId="83" r:id="rId3"/>
    <sheet name="1" sheetId="30" r:id="rId4"/>
    <sheet name="2" sheetId="1" r:id="rId5"/>
    <sheet name="3" sheetId="4" r:id="rId6"/>
    <sheet name="4" sheetId="20" r:id="rId7"/>
    <sheet name="6" sheetId="15" r:id="rId8"/>
    <sheet name="6A" sheetId="29" r:id="rId9"/>
    <sheet name="7" sheetId="16" r:id="rId10"/>
    <sheet name="8" sheetId="17" r:id="rId11"/>
    <sheet name="9" sheetId="18" r:id="rId12"/>
    <sheet name="10" sheetId="22" r:id="rId13"/>
    <sheet name="11-RB" sheetId="39" r:id="rId14"/>
    <sheet name="11-HC" sheetId="65" r:id="rId15"/>
    <sheet name="11-HC-DCW" sheetId="66" r:id="rId16"/>
    <sheet name="11-Anc" sheetId="64" r:id="rId17"/>
    <sheet name="11-GA" sheetId="68" r:id="rId18"/>
    <sheet name="11-EXEC" sheetId="76" r:id="rId19"/>
    <sheet name="12-RB" sheetId="31" r:id="rId20"/>
    <sheet name="12-HC" sheetId="11" r:id="rId21"/>
    <sheet name="12-HC(A)" sheetId="35" r:id="rId22"/>
    <sheet name="12-Anc" sheetId="32" r:id="rId23"/>
    <sheet name="12-GA" sheetId="33" r:id="rId24"/>
    <sheet name="13" sheetId="78" r:id="rId25"/>
    <sheet name="14" sheetId="28" r:id="rId26"/>
    <sheet name="Edit Checks" sheetId="84" r:id="rId27"/>
    <sheet name="ODP Data Export" sheetId="85" r:id="rId28"/>
    <sheet name="ODP Bud Review" sheetId="75" r:id="rId29"/>
    <sheet name="lookups" sheetId="61" r:id="rId30"/>
  </sheets>
  <definedNames>
    <definedName name="_xlnm.Extract">'ODP Data Export'!$A$6:$FU$6</definedName>
    <definedName name="_xlnm.Print_Area" localSheetId="3">'1'!$B$1:$K$46,'1'!$B$51:$N$93,'1'!$B$97:$K$140,'1'!$S$1:$Y$50,'1'!$AE$1:$AK$50,'1'!$AQ$1:$AW$50,'1'!$BC$1:$BI$50</definedName>
    <definedName name="_xlnm.Print_Area" localSheetId="12">'10'!$A$1:$I$24</definedName>
    <definedName name="_xlnm.Print_Area" localSheetId="16">'11-Anc'!$A$1:$K$77</definedName>
    <definedName name="_xlnm.Print_Area" localSheetId="18">'11-EXEC'!$A$2:$O$57</definedName>
    <definedName name="_xlnm.Print_Area" localSheetId="17">'11-GA'!$A$2:$K$61</definedName>
    <definedName name="_xlnm.Print_Area" localSheetId="14">'11-HC'!$A$2:$K$121</definedName>
    <definedName name="_xlnm.Print_Area" localSheetId="15">'11-HC-DCW'!$A$2:$L$122</definedName>
    <definedName name="_xlnm.Print_Area" localSheetId="13">'11-RB'!$A$1:$K$74</definedName>
    <definedName name="_xlnm.Print_Area" localSheetId="22">'12-Anc'!$A$1:$N$49</definedName>
    <definedName name="_xlnm.Print_Area" localSheetId="23">'12-GA'!$A$1:$N$49</definedName>
    <definedName name="_xlnm.Print_Area" localSheetId="20">'12-HC'!$A$13:$N$63</definedName>
    <definedName name="_xlnm.Print_Area" localSheetId="21">'12-HC(A)'!$A$1:$M$48</definedName>
    <definedName name="_xlnm.Print_Area" localSheetId="19">'12-RB'!$A$1:$N$49</definedName>
    <definedName name="_xlnm.Print_Area" localSheetId="24">'13'!$A$12:$P$92,'13'!$R$12:$AD$54</definedName>
    <definedName name="_xlnm.Print_Area" localSheetId="25">'14'!$A$13:$M$48,'14'!$O$13:$Z$48</definedName>
    <definedName name="_xlnm.Print_Area" localSheetId="4">'2'!$B$1:$H$47,'2'!$B$51:$H$98,'2'!$J$51:$K$95</definedName>
    <definedName name="_xlnm.Print_Area" localSheetId="5">'3'!$A$2:$G$48,'3'!$A$53:$I$97</definedName>
    <definedName name="_xlnm.Print_Area" localSheetId="6">'4'!$A$1:$K$55</definedName>
    <definedName name="_xlnm.Print_Area" localSheetId="7">'6'!$A$1:$N$32</definedName>
    <definedName name="_xlnm.Print_Area" localSheetId="8">'6A'!$A$1:$J$206</definedName>
    <definedName name="_xlnm.Print_Area" localSheetId="9">'7'!$A$1:$K$39</definedName>
    <definedName name="_xlnm.Print_Area" localSheetId="10">'8'!$A$1:$J$38</definedName>
    <definedName name="_xlnm.Print_Area" localSheetId="11">'9'!$A$1:$H$40</definedName>
    <definedName name="_xlnm.Print_Area" localSheetId="2">'Bene Stats'!$C$1:$L$125</definedName>
    <definedName name="_xlnm.Print_Area" localSheetId="0">'Cover Page'!$A$2:$M$71</definedName>
    <definedName name="_xlnm.Print_Area" localSheetId="26">'Edit Checks'!$A$2:$H$44</definedName>
    <definedName name="_xlnm.Print_Area" localSheetId="1">'Occup Ltr'!$A$1:$I$40</definedName>
    <definedName name="_xlnm.Print_Area" localSheetId="28">'ODP Bud Review'!#REF!,'ODP Bud Review'!#REF!,'ODP Bud Review'!#REF!,'ODP Bud Review'!$A$2:$I$48,'ODP Bud Review'!$A$101:$I$146</definedName>
    <definedName name="_xlnm.Print_Titles" localSheetId="3">'1'!$B:$C</definedName>
    <definedName name="_xlnm.Print_Titles" localSheetId="16">'11-Anc'!$1:$9</definedName>
    <definedName name="_xlnm.Print_Titles" localSheetId="14">'11-HC'!$2:$10</definedName>
    <definedName name="_xlnm.Print_Titles" localSheetId="15">'11-HC-DCW'!$2:$10</definedName>
    <definedName name="_xlnm.Print_Titles" localSheetId="13">'11-RB'!$1:$9</definedName>
    <definedName name="_xlnm.Print_Titles" localSheetId="22">'12-Anc'!$1:$11</definedName>
    <definedName name="_xlnm.Print_Titles" localSheetId="23">'12-GA'!$1:$11</definedName>
    <definedName name="_xlnm.Print_Titles" localSheetId="20">'12-HC'!$1:$11</definedName>
    <definedName name="_xlnm.Print_Titles" localSheetId="19">'12-RB'!$1:$11</definedName>
    <definedName name="_xlnm.Print_Titles" localSheetId="24">'13'!$1:$10</definedName>
    <definedName name="_xlnm.Print_Titles" localSheetId="25">'14'!$1:$11</definedName>
    <definedName name="_xlnm.Print_Titles" localSheetId="4">'2'!$A:$A</definedName>
    <definedName name="_xlnm.Print_Titles" localSheetId="7">'6'!$1:$10</definedName>
    <definedName name="_xlnm.Print_Titles" localSheetId="8">'6A'!$A:$A,'6A'!$1:$10</definedName>
    <definedName name="_xlnm.Print_Titles" localSheetId="2">'Bene Stats'!$42:$44</definedName>
    <definedName name="Print1">'ODP Bud Review'!#REF!</definedName>
    <definedName name="Print2">'ODP Bud Review'!$A$2:$I$146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85" l="1"/>
  <c r="B6" i="85"/>
  <c r="C6" i="85"/>
  <c r="D6" i="85"/>
  <c r="E6" i="85"/>
  <c r="F6" i="85"/>
  <c r="G6" i="85"/>
  <c r="H6" i="85"/>
  <c r="I6" i="85"/>
  <c r="J6" i="85"/>
  <c r="K6" i="85"/>
  <c r="L6" i="85"/>
  <c r="M6" i="85"/>
  <c r="N6" i="85"/>
  <c r="O6" i="85"/>
  <c r="P6" i="85"/>
  <c r="Q6" i="85"/>
  <c r="R6" i="85"/>
  <c r="S6" i="85"/>
  <c r="T6" i="85"/>
  <c r="U6" i="85"/>
  <c r="V6" i="85"/>
  <c r="X6" i="85"/>
  <c r="Y6" i="85"/>
  <c r="Z6" i="85"/>
  <c r="AA6" i="85"/>
  <c r="AB6" i="85"/>
  <c r="AC6" i="85"/>
  <c r="AF6" i="85"/>
  <c r="AG6" i="85"/>
  <c r="AK6" i="85"/>
  <c r="AM6" i="85"/>
  <c r="AN6" i="85"/>
  <c r="AO6" i="85"/>
  <c r="AP6" i="85"/>
  <c r="AQ6" i="85"/>
  <c r="AR6" i="85"/>
  <c r="AS6" i="85"/>
  <c r="AT6" i="85"/>
  <c r="AU6" i="85"/>
  <c r="AV6" i="85"/>
  <c r="AW6" i="85"/>
  <c r="AX6" i="85"/>
  <c r="AY6" i="85"/>
  <c r="AZ6" i="85"/>
  <c r="BA6" i="85"/>
  <c r="BB6" i="85"/>
  <c r="BC6" i="85"/>
  <c r="BD6" i="85"/>
  <c r="BE6" i="85"/>
  <c r="BG6" i="85"/>
  <c r="BH6" i="85"/>
  <c r="BI6" i="85"/>
  <c r="BK6" i="85"/>
  <c r="BP6" i="85"/>
  <c r="BV6" i="85"/>
  <c r="BW6" i="85"/>
  <c r="BX6" i="85"/>
  <c r="BY6" i="85"/>
  <c r="BZ6" i="85"/>
  <c r="CA6" i="85"/>
  <c r="CB6" i="85"/>
  <c r="CC6" i="85"/>
  <c r="CD6" i="85"/>
  <c r="CE6" i="85"/>
  <c r="CF6" i="85"/>
  <c r="CG6" i="85"/>
  <c r="CH6" i="85"/>
  <c r="CI6" i="85"/>
  <c r="CJ6" i="85"/>
  <c r="CK6" i="85" s="1"/>
  <c r="CL6" i="85"/>
  <c r="CM6" i="85"/>
  <c r="CN6" i="85"/>
  <c r="CO6" i="85"/>
  <c r="CP6" i="85"/>
  <c r="CQ6" i="85"/>
  <c r="CR6" i="85"/>
  <c r="CS6" i="85"/>
  <c r="CT6" i="85"/>
  <c r="CU6" i="85"/>
  <c r="CV6" i="85"/>
  <c r="CW6" i="85"/>
  <c r="CX6" i="85"/>
  <c r="CY6" i="85"/>
  <c r="CZ6" i="85"/>
  <c r="DA6" i="85"/>
  <c r="DB6" i="85"/>
  <c r="DC6" i="85"/>
  <c r="DD6" i="85"/>
  <c r="DE6" i="85"/>
  <c r="DF6" i="85"/>
  <c r="DG6" i="85"/>
  <c r="DH6" i="85"/>
  <c r="DI6" i="85"/>
  <c r="DJ6" i="85"/>
  <c r="DK6" i="85"/>
  <c r="DL6" i="85"/>
  <c r="DM6" i="85"/>
  <c r="DN6" i="85"/>
  <c r="DO6" i="85"/>
  <c r="DP6" i="85"/>
  <c r="DQ6" i="85"/>
  <c r="DV6" i="85"/>
  <c r="DW6" i="85"/>
  <c r="EG6" i="85"/>
  <c r="EQ6" i="85"/>
  <c r="EV6" i="85"/>
  <c r="EY6" i="85"/>
  <c r="EZ6" i="85"/>
  <c r="FA6" i="85"/>
  <c r="FB6" i="85"/>
  <c r="FC6" i="85"/>
  <c r="FD6" i="85"/>
  <c r="FE6" i="85"/>
  <c r="FF6" i="85"/>
  <c r="FG6" i="85"/>
  <c r="FH6" i="85"/>
  <c r="FI6" i="85"/>
  <c r="FJ6" i="85"/>
  <c r="FK6" i="85"/>
  <c r="FL6" i="85"/>
  <c r="FM6" i="85"/>
  <c r="FN6" i="85"/>
  <c r="FO6" i="85"/>
  <c r="FP6" i="85"/>
  <c r="FQ6" i="85"/>
  <c r="FR6" i="85"/>
  <c r="FS6" i="85"/>
  <c r="FT6" i="85"/>
  <c r="FU6" i="85"/>
  <c r="BX5" i="35"/>
  <c r="BU5" i="35"/>
  <c r="BQ5" i="35"/>
  <c r="BN5" i="35"/>
  <c r="BK5" i="35"/>
  <c r="BH5" i="35"/>
  <c r="BD5" i="35"/>
  <c r="BA5" i="35"/>
  <c r="BY38" i="35"/>
  <c r="BX38" i="35"/>
  <c r="BW38" i="35"/>
  <c r="BV38" i="35"/>
  <c r="BU38" i="35"/>
  <c r="BT38" i="35"/>
  <c r="BS38" i="35"/>
  <c r="BR38" i="35"/>
  <c r="BQ38" i="35"/>
  <c r="BP38" i="35"/>
  <c r="BO38" i="35"/>
  <c r="BN38" i="35"/>
  <c r="BY37" i="35"/>
  <c r="BX37" i="35"/>
  <c r="BW37" i="35"/>
  <c r="BV37" i="35"/>
  <c r="BU37" i="35"/>
  <c r="BT37" i="35"/>
  <c r="BS37" i="35"/>
  <c r="BR37" i="35"/>
  <c r="BQ37" i="35"/>
  <c r="BP37" i="35"/>
  <c r="BO37" i="35"/>
  <c r="BN37" i="35"/>
  <c r="BY36" i="35"/>
  <c r="BX36" i="35"/>
  <c r="BW36" i="35"/>
  <c r="BV36" i="35"/>
  <c r="BU36" i="35"/>
  <c r="BT36" i="35"/>
  <c r="BS36" i="35"/>
  <c r="BR36" i="35"/>
  <c r="BQ36" i="35"/>
  <c r="BP36" i="35"/>
  <c r="BO36" i="35"/>
  <c r="BN36" i="35"/>
  <c r="BY35" i="35"/>
  <c r="BX35" i="35"/>
  <c r="BW35" i="35"/>
  <c r="BV35" i="35"/>
  <c r="BU35" i="35"/>
  <c r="BT35" i="35"/>
  <c r="BS35" i="35"/>
  <c r="BR35" i="35"/>
  <c r="BQ35" i="35"/>
  <c r="BP35" i="35"/>
  <c r="BO35" i="35"/>
  <c r="BN35" i="35"/>
  <c r="BY34" i="35"/>
  <c r="BX34" i="35"/>
  <c r="BW34" i="35"/>
  <c r="BV34" i="35"/>
  <c r="BU34" i="35"/>
  <c r="BT34" i="35"/>
  <c r="BS34" i="35"/>
  <c r="BR34" i="35"/>
  <c r="BQ34" i="35"/>
  <c r="BP34" i="35"/>
  <c r="BO34" i="35"/>
  <c r="BN34" i="35"/>
  <c r="BN13" i="35"/>
  <c r="BO13" i="35"/>
  <c r="BP13" i="35"/>
  <c r="BQ13" i="35"/>
  <c r="BR13" i="35"/>
  <c r="BS13" i="35"/>
  <c r="BT13" i="35"/>
  <c r="BU13" i="35"/>
  <c r="BV13" i="35"/>
  <c r="BW13" i="35"/>
  <c r="BN14" i="35"/>
  <c r="BO14" i="35"/>
  <c r="BP14" i="35"/>
  <c r="BQ14" i="35"/>
  <c r="BR14" i="35"/>
  <c r="BS14" i="35"/>
  <c r="BT14" i="35"/>
  <c r="BU14" i="35"/>
  <c r="BV14" i="35"/>
  <c r="BW14" i="35"/>
  <c r="BN15" i="35"/>
  <c r="BO15" i="35"/>
  <c r="BP15" i="35"/>
  <c r="BQ15" i="35"/>
  <c r="BR15" i="35"/>
  <c r="BS15" i="35"/>
  <c r="BT15" i="35"/>
  <c r="BU15" i="35"/>
  <c r="BV15" i="35"/>
  <c r="BW15" i="35"/>
  <c r="BX15" i="35"/>
  <c r="BY15" i="35"/>
  <c r="BN16" i="35"/>
  <c r="BO16" i="35"/>
  <c r="BP16" i="35"/>
  <c r="BQ16" i="35"/>
  <c r="BR16" i="35"/>
  <c r="BS16" i="35"/>
  <c r="BT16" i="35"/>
  <c r="BU16" i="35"/>
  <c r="BV16" i="35"/>
  <c r="BW16" i="35"/>
  <c r="BX16" i="35"/>
  <c r="BY16" i="35"/>
  <c r="BN17" i="35"/>
  <c r="BO17" i="35"/>
  <c r="BP17" i="35"/>
  <c r="BQ17" i="35"/>
  <c r="BR17" i="35"/>
  <c r="BS17" i="35"/>
  <c r="BT17" i="35"/>
  <c r="BU17" i="35"/>
  <c r="BV17" i="35"/>
  <c r="BW17" i="35"/>
  <c r="BX17" i="35"/>
  <c r="BY17" i="35"/>
  <c r="BN18" i="35"/>
  <c r="BO18" i="35"/>
  <c r="BP18" i="35"/>
  <c r="BQ18" i="35"/>
  <c r="BR18" i="35"/>
  <c r="BS18" i="35"/>
  <c r="BT18" i="35"/>
  <c r="BU18" i="35"/>
  <c r="BV18" i="35"/>
  <c r="BW18" i="35"/>
  <c r="BX18" i="35"/>
  <c r="BY18" i="35"/>
  <c r="BN19" i="35"/>
  <c r="BO19" i="35"/>
  <c r="BP19" i="35"/>
  <c r="BQ19" i="35"/>
  <c r="BR19" i="35"/>
  <c r="BS19" i="35"/>
  <c r="BT19" i="35"/>
  <c r="BU19" i="35"/>
  <c r="BV19" i="35"/>
  <c r="BW19" i="35"/>
  <c r="BX19" i="35"/>
  <c r="BY19" i="35"/>
  <c r="BN20" i="35"/>
  <c r="BO20" i="35"/>
  <c r="BP20" i="35"/>
  <c r="BQ20" i="35"/>
  <c r="BR20" i="35"/>
  <c r="BS20" i="35"/>
  <c r="BT20" i="35"/>
  <c r="BU20" i="35"/>
  <c r="BV20" i="35"/>
  <c r="BW20" i="35"/>
  <c r="BX20" i="35"/>
  <c r="BY20" i="35"/>
  <c r="BN21" i="35"/>
  <c r="BO21" i="35"/>
  <c r="BP21" i="35"/>
  <c r="BQ21" i="35"/>
  <c r="BR21" i="35"/>
  <c r="BS21" i="35"/>
  <c r="BT21" i="35"/>
  <c r="BU21" i="35"/>
  <c r="BV21" i="35"/>
  <c r="BW21" i="35"/>
  <c r="BX21" i="35"/>
  <c r="BY21" i="35"/>
  <c r="BN22" i="35"/>
  <c r="BO22" i="35"/>
  <c r="BP22" i="35"/>
  <c r="BQ22" i="35"/>
  <c r="BR22" i="35"/>
  <c r="BS22" i="35"/>
  <c r="BT22" i="35"/>
  <c r="BU22" i="35"/>
  <c r="BV22" i="35"/>
  <c r="BW22" i="35"/>
  <c r="BX22" i="35"/>
  <c r="BY22" i="35"/>
  <c r="BN23" i="35"/>
  <c r="BO23" i="35"/>
  <c r="BP23" i="35"/>
  <c r="BQ23" i="35"/>
  <c r="BR23" i="35"/>
  <c r="BS23" i="35"/>
  <c r="BT23" i="35"/>
  <c r="BU23" i="35"/>
  <c r="BV23" i="35"/>
  <c r="BW23" i="35"/>
  <c r="BX23" i="35"/>
  <c r="BY23" i="35"/>
  <c r="BN24" i="35"/>
  <c r="BO24" i="35"/>
  <c r="BP24" i="35"/>
  <c r="BQ24" i="35"/>
  <c r="BR24" i="35"/>
  <c r="BS24" i="35"/>
  <c r="BT24" i="35"/>
  <c r="BU24" i="35"/>
  <c r="BV24" i="35"/>
  <c r="BW24" i="35"/>
  <c r="BX24" i="35"/>
  <c r="BY24" i="35"/>
  <c r="BN25" i="35"/>
  <c r="BO25" i="35"/>
  <c r="BP25" i="35"/>
  <c r="BQ25" i="35"/>
  <c r="BR25" i="35"/>
  <c r="BS25" i="35"/>
  <c r="BT25" i="35"/>
  <c r="BU25" i="35"/>
  <c r="BV25" i="35"/>
  <c r="BW25" i="35"/>
  <c r="BX25" i="35"/>
  <c r="BY25" i="35"/>
  <c r="BN26" i="35"/>
  <c r="BO26" i="35"/>
  <c r="BP26" i="35"/>
  <c r="BQ26" i="35"/>
  <c r="BR26" i="35"/>
  <c r="BS26" i="35"/>
  <c r="BT26" i="35"/>
  <c r="BU26" i="35"/>
  <c r="BV26" i="35"/>
  <c r="BW26" i="35"/>
  <c r="BX26" i="35"/>
  <c r="BY26" i="35"/>
  <c r="BN27" i="35"/>
  <c r="BO27" i="35"/>
  <c r="BP27" i="35"/>
  <c r="BQ27" i="35"/>
  <c r="BR27" i="35"/>
  <c r="BS27" i="35"/>
  <c r="BT27" i="35"/>
  <c r="BU27" i="35"/>
  <c r="BV27" i="35"/>
  <c r="BW27" i="35"/>
  <c r="BX27" i="35"/>
  <c r="BY27" i="35"/>
  <c r="BN28" i="35"/>
  <c r="BO28" i="35"/>
  <c r="BP28" i="35"/>
  <c r="BQ28" i="35"/>
  <c r="BR28" i="35"/>
  <c r="BS28" i="35"/>
  <c r="BT28" i="35"/>
  <c r="BU28" i="35"/>
  <c r="BV28" i="35"/>
  <c r="BW28" i="35"/>
  <c r="BX28" i="35"/>
  <c r="BY28" i="35"/>
  <c r="BN29" i="35"/>
  <c r="BO29" i="35"/>
  <c r="BP29" i="35"/>
  <c r="BQ29" i="35"/>
  <c r="BR29" i="35"/>
  <c r="BS29" i="35"/>
  <c r="BT29" i="35"/>
  <c r="BU29" i="35"/>
  <c r="BV29" i="35"/>
  <c r="BW29" i="35"/>
  <c r="BX29" i="35"/>
  <c r="BY29" i="35"/>
  <c r="BN30" i="35"/>
  <c r="BO30" i="35"/>
  <c r="BP30" i="35"/>
  <c r="BQ30" i="35"/>
  <c r="BR30" i="35"/>
  <c r="BS30" i="35"/>
  <c r="BT30" i="35"/>
  <c r="BU30" i="35"/>
  <c r="BV30" i="35"/>
  <c r="BW30" i="35"/>
  <c r="BX30" i="35"/>
  <c r="BY30" i="35"/>
  <c r="BN31" i="35"/>
  <c r="BO31" i="35"/>
  <c r="BP31" i="35"/>
  <c r="BQ31" i="35"/>
  <c r="BR31" i="35"/>
  <c r="BS31" i="35"/>
  <c r="BT31" i="35"/>
  <c r="BU31" i="35"/>
  <c r="BV31" i="35"/>
  <c r="BW31" i="35"/>
  <c r="BX31" i="35"/>
  <c r="BY31" i="35"/>
  <c r="BN32" i="35"/>
  <c r="BO32" i="35"/>
  <c r="BP32" i="35"/>
  <c r="BQ32" i="35"/>
  <c r="BR32" i="35"/>
  <c r="BS32" i="35"/>
  <c r="BT32" i="35"/>
  <c r="BU32" i="35"/>
  <c r="BV32" i="35"/>
  <c r="BW32" i="35"/>
  <c r="BX32" i="35"/>
  <c r="BY32" i="35"/>
  <c r="BP12" i="35"/>
  <c r="BQ12" i="35"/>
  <c r="BR12" i="35"/>
  <c r="BS12" i="35"/>
  <c r="BT12" i="35"/>
  <c r="BU12" i="35"/>
  <c r="BV12" i="35"/>
  <c r="BW12" i="35"/>
  <c r="BN12" i="35"/>
  <c r="BO12" i="35"/>
  <c r="BA12" i="35"/>
  <c r="BD38" i="35"/>
  <c r="BC38" i="35"/>
  <c r="BB38" i="35"/>
  <c r="BA38" i="35"/>
  <c r="BD37" i="35"/>
  <c r="BC37" i="35"/>
  <c r="BB37" i="35"/>
  <c r="BA37" i="35"/>
  <c r="BD36" i="35"/>
  <c r="BC36" i="35"/>
  <c r="BB36" i="35"/>
  <c r="BA36" i="35"/>
  <c r="BD35" i="35"/>
  <c r="BC35" i="35"/>
  <c r="BB35" i="35"/>
  <c r="BA35" i="35"/>
  <c r="BD34" i="35"/>
  <c r="BC34" i="35"/>
  <c r="BB34" i="35"/>
  <c r="BA34" i="35"/>
  <c r="BA13" i="35"/>
  <c r="BB13" i="35"/>
  <c r="BC13" i="35"/>
  <c r="BD13" i="35"/>
  <c r="BA14" i="35"/>
  <c r="BB14" i="35"/>
  <c r="BC14" i="35"/>
  <c r="BD14" i="35"/>
  <c r="BA15" i="35"/>
  <c r="BB15" i="35"/>
  <c r="BC15" i="35"/>
  <c r="BD15" i="35"/>
  <c r="BA16" i="35"/>
  <c r="BB16" i="35"/>
  <c r="BC16" i="35"/>
  <c r="BD16" i="35"/>
  <c r="BA17" i="35"/>
  <c r="BB17" i="35"/>
  <c r="BC17" i="35"/>
  <c r="BD17" i="35"/>
  <c r="BA18" i="35"/>
  <c r="BB18" i="35"/>
  <c r="BC18" i="35"/>
  <c r="BD18" i="35"/>
  <c r="BA19" i="35"/>
  <c r="BB19" i="35"/>
  <c r="BC19" i="35"/>
  <c r="BD19" i="35"/>
  <c r="BA20" i="35"/>
  <c r="BB20" i="35"/>
  <c r="BC20" i="35"/>
  <c r="BD20" i="35"/>
  <c r="BA21" i="35"/>
  <c r="BB21" i="35"/>
  <c r="BC21" i="35"/>
  <c r="BD21" i="35"/>
  <c r="BA22" i="35"/>
  <c r="BB22" i="35"/>
  <c r="BC22" i="35"/>
  <c r="BD22" i="35"/>
  <c r="BA23" i="35"/>
  <c r="BB23" i="35"/>
  <c r="BC23" i="35"/>
  <c r="BD23" i="35"/>
  <c r="BA24" i="35"/>
  <c r="BB24" i="35"/>
  <c r="BC24" i="35"/>
  <c r="BD24" i="35"/>
  <c r="BA25" i="35"/>
  <c r="BB25" i="35"/>
  <c r="BC25" i="35"/>
  <c r="BD25" i="35"/>
  <c r="BA26" i="35"/>
  <c r="BB26" i="35"/>
  <c r="BC26" i="35"/>
  <c r="BD26" i="35"/>
  <c r="BA27" i="35"/>
  <c r="BB27" i="35"/>
  <c r="BC27" i="35"/>
  <c r="BD27" i="35"/>
  <c r="BA28" i="35"/>
  <c r="BB28" i="35"/>
  <c r="BC28" i="35"/>
  <c r="BD28" i="35"/>
  <c r="BA29" i="35"/>
  <c r="BB29" i="35"/>
  <c r="BC29" i="35"/>
  <c r="BD29" i="35"/>
  <c r="BA30" i="35"/>
  <c r="BB30" i="35"/>
  <c r="BC30" i="35"/>
  <c r="BD30" i="35"/>
  <c r="BA31" i="35"/>
  <c r="BB31" i="35"/>
  <c r="BC31" i="35"/>
  <c r="BD31" i="35"/>
  <c r="BA32" i="35"/>
  <c r="BB32" i="35"/>
  <c r="BC32" i="35"/>
  <c r="BD32" i="35"/>
  <c r="BB12" i="35"/>
  <c r="BC12" i="35"/>
  <c r="BD12" i="35"/>
  <c r="BE13" i="35"/>
  <c r="BF13" i="35"/>
  <c r="BG13" i="35"/>
  <c r="BH13" i="35"/>
  <c r="BI13" i="35"/>
  <c r="BJ13" i="35"/>
  <c r="BK13" i="35"/>
  <c r="BL13" i="35"/>
  <c r="BE14" i="35"/>
  <c r="BF14" i="35"/>
  <c r="BG14" i="35"/>
  <c r="BH14" i="35"/>
  <c r="BI14" i="35"/>
  <c r="BJ14" i="35"/>
  <c r="BK14" i="35"/>
  <c r="BL14" i="35"/>
  <c r="BE15" i="35"/>
  <c r="BF15" i="35"/>
  <c r="BG15" i="35"/>
  <c r="BH15" i="35"/>
  <c r="BI15" i="35"/>
  <c r="BJ15" i="35"/>
  <c r="BE16" i="35"/>
  <c r="BF16" i="35"/>
  <c r="BG16" i="35"/>
  <c r="BH16" i="35"/>
  <c r="BI16" i="35"/>
  <c r="BJ16" i="35"/>
  <c r="BK16" i="35"/>
  <c r="BL16" i="35"/>
  <c r="BE17" i="35"/>
  <c r="BF17" i="35"/>
  <c r="BG17" i="35"/>
  <c r="BH17" i="35"/>
  <c r="BI17" i="35"/>
  <c r="BJ17" i="35"/>
  <c r="BK17" i="35"/>
  <c r="BL17" i="35"/>
  <c r="BE18" i="35"/>
  <c r="BF18" i="35"/>
  <c r="BG18" i="35"/>
  <c r="BH18" i="35"/>
  <c r="BI18" i="35"/>
  <c r="BJ18" i="35"/>
  <c r="BE19" i="35"/>
  <c r="BF19" i="35"/>
  <c r="BG19" i="35"/>
  <c r="BH19" i="35"/>
  <c r="BI19" i="35"/>
  <c r="BJ19" i="35"/>
  <c r="BK19" i="35"/>
  <c r="BL19" i="35"/>
  <c r="BE20" i="35"/>
  <c r="BF20" i="35"/>
  <c r="BG20" i="35"/>
  <c r="BH20" i="35"/>
  <c r="BI20" i="35"/>
  <c r="BJ20" i="35"/>
  <c r="BK20" i="35"/>
  <c r="BL20" i="35"/>
  <c r="BE21" i="35"/>
  <c r="BF21" i="35"/>
  <c r="BG21" i="35"/>
  <c r="BH21" i="35"/>
  <c r="BI21" i="35"/>
  <c r="BJ21" i="35"/>
  <c r="BK21" i="35"/>
  <c r="BL21" i="35"/>
  <c r="BE22" i="35"/>
  <c r="BF22" i="35"/>
  <c r="BG22" i="35"/>
  <c r="BH22" i="35"/>
  <c r="BI22" i="35"/>
  <c r="BJ22" i="35"/>
  <c r="BK22" i="35"/>
  <c r="BL22" i="35"/>
  <c r="BE23" i="35"/>
  <c r="BF23" i="35"/>
  <c r="BG23" i="35"/>
  <c r="BH23" i="35"/>
  <c r="BI23" i="35"/>
  <c r="BJ23" i="35"/>
  <c r="BK23" i="35"/>
  <c r="BL23" i="35"/>
  <c r="BE24" i="35"/>
  <c r="BF24" i="35"/>
  <c r="BG24" i="35"/>
  <c r="BH24" i="35"/>
  <c r="BI24" i="35"/>
  <c r="BJ24" i="35"/>
  <c r="BK24" i="35"/>
  <c r="BL24" i="35"/>
  <c r="BE25" i="35"/>
  <c r="BF25" i="35"/>
  <c r="BG25" i="35"/>
  <c r="BH25" i="35"/>
  <c r="BI25" i="35"/>
  <c r="BJ25" i="35"/>
  <c r="BK25" i="35"/>
  <c r="BL25" i="35"/>
  <c r="BE26" i="35"/>
  <c r="BF26" i="35"/>
  <c r="BG26" i="35"/>
  <c r="BH26" i="35"/>
  <c r="BI26" i="35"/>
  <c r="BJ26" i="35"/>
  <c r="BK26" i="35"/>
  <c r="BL26" i="35"/>
  <c r="BE27" i="35"/>
  <c r="BF27" i="35"/>
  <c r="BG27" i="35"/>
  <c r="BH27" i="35"/>
  <c r="BI27" i="35"/>
  <c r="BJ27" i="35"/>
  <c r="BK27" i="35"/>
  <c r="BL27" i="35"/>
  <c r="BE28" i="35"/>
  <c r="BF28" i="35"/>
  <c r="BG28" i="35"/>
  <c r="BH28" i="35"/>
  <c r="BI28" i="35"/>
  <c r="BJ28" i="35"/>
  <c r="BK28" i="35"/>
  <c r="BL28" i="35"/>
  <c r="BE29" i="35"/>
  <c r="BF29" i="35"/>
  <c r="BG29" i="35"/>
  <c r="BH29" i="35"/>
  <c r="BI29" i="35"/>
  <c r="BJ29" i="35"/>
  <c r="BK29" i="35"/>
  <c r="BL29" i="35"/>
  <c r="BE30" i="35"/>
  <c r="BF30" i="35"/>
  <c r="BG30" i="35"/>
  <c r="BH30" i="35"/>
  <c r="BI30" i="35"/>
  <c r="BJ30" i="35"/>
  <c r="BK30" i="35"/>
  <c r="BL30" i="35"/>
  <c r="BE31" i="35"/>
  <c r="BF31" i="35"/>
  <c r="BG31" i="35"/>
  <c r="BH31" i="35"/>
  <c r="BI31" i="35"/>
  <c r="BJ31" i="35"/>
  <c r="BK31" i="35"/>
  <c r="BL31" i="35"/>
  <c r="BE32" i="35"/>
  <c r="BF32" i="35"/>
  <c r="BG32" i="35"/>
  <c r="BH32" i="35"/>
  <c r="BI32" i="35"/>
  <c r="BJ32" i="35"/>
  <c r="BK32" i="35"/>
  <c r="BL32" i="35"/>
  <c r="BI12" i="35"/>
  <c r="BJ12" i="35"/>
  <c r="BE12" i="35"/>
  <c r="BF12" i="35"/>
  <c r="BG12" i="35"/>
  <c r="BH12" i="35"/>
  <c r="A5" i="84"/>
  <c r="C5" i="84"/>
  <c r="F5" i="84"/>
  <c r="C8" i="84"/>
  <c r="G8" i="84" s="1"/>
  <c r="F8" i="84"/>
  <c r="F10" i="84"/>
  <c r="C15" i="84"/>
  <c r="F15" i="84"/>
  <c r="G15" i="84"/>
  <c r="C16" i="84"/>
  <c r="G16" i="84" s="1"/>
  <c r="F16" i="84"/>
  <c r="C19" i="84"/>
  <c r="F19" i="84"/>
  <c r="G19" i="84"/>
  <c r="C20" i="84"/>
  <c r="F20" i="84"/>
  <c r="G20" i="84"/>
  <c r="C21" i="84"/>
  <c r="F21" i="84"/>
  <c r="G21" i="84"/>
  <c r="C22" i="84"/>
  <c r="F22" i="84"/>
  <c r="G22" i="84"/>
  <c r="C23" i="84"/>
  <c r="F23" i="84"/>
  <c r="G23" i="84"/>
  <c r="C24" i="84"/>
  <c r="F24" i="84"/>
  <c r="G24" i="84"/>
  <c r="C26" i="84"/>
  <c r="F26" i="84"/>
  <c r="G26" i="84"/>
  <c r="H26" i="84"/>
  <c r="C28" i="84"/>
  <c r="C29" i="84"/>
  <c r="F30" i="84"/>
  <c r="F29" i="84" s="1"/>
  <c r="C32" i="84"/>
  <c r="F32" i="84"/>
  <c r="G32" i="84"/>
  <c r="C35" i="84"/>
  <c r="E35" i="84"/>
  <c r="F35" i="84"/>
  <c r="G35" i="84" s="1"/>
  <c r="C36" i="84"/>
  <c r="E36" i="84"/>
  <c r="F36" i="84"/>
  <c r="G36" i="84"/>
  <c r="B37" i="84"/>
  <c r="E37" i="84" s="1"/>
  <c r="C37" i="84"/>
  <c r="F37" i="84"/>
  <c r="G37" i="84"/>
  <c r="C38" i="84"/>
  <c r="E38" i="84"/>
  <c r="F38" i="84"/>
  <c r="G38" i="84"/>
  <c r="B39" i="84"/>
  <c r="C39" i="84"/>
  <c r="E39" i="84"/>
  <c r="F39" i="84"/>
  <c r="G39" i="84"/>
  <c r="C40" i="84"/>
  <c r="E40" i="84"/>
  <c r="F40" i="84"/>
  <c r="B41" i="84"/>
  <c r="E41" i="84" s="1"/>
  <c r="C41" i="84"/>
  <c r="G41" i="84" s="1"/>
  <c r="F41" i="84"/>
  <c r="C42" i="84"/>
  <c r="E42" i="84"/>
  <c r="F42" i="84"/>
  <c r="G42" i="84"/>
  <c r="O38" i="35"/>
  <c r="P38" i="35"/>
  <c r="O33" i="35"/>
  <c r="P33" i="35"/>
  <c r="O34" i="35"/>
  <c r="P34" i="35"/>
  <c r="O35" i="35"/>
  <c r="P35" i="35"/>
  <c r="O36" i="35"/>
  <c r="P36" i="35"/>
  <c r="O37" i="35"/>
  <c r="P37" i="35"/>
  <c r="O39" i="35"/>
  <c r="BW40" i="35" l="1"/>
  <c r="EP6" i="85" s="1"/>
  <c r="BT40" i="35"/>
  <c r="EN6" i="85" s="1"/>
  <c r="BS40" i="35"/>
  <c r="EM6" i="85" s="1"/>
  <c r="BR40" i="35"/>
  <c r="EL6" i="85" s="1"/>
  <c r="BU40" i="35"/>
  <c r="EO6" i="85" s="1"/>
  <c r="BG40" i="35"/>
  <c r="ED6" i="85" s="1"/>
  <c r="BE40" i="35"/>
  <c r="EB6" i="85" s="1"/>
  <c r="BJ40" i="35"/>
  <c r="EF6" i="85" s="1"/>
  <c r="BF40" i="35"/>
  <c r="EC6" i="85" s="1"/>
  <c r="BH40" i="35"/>
  <c r="EE6" i="85" s="1"/>
  <c r="C30" i="84"/>
  <c r="G30" i="84" s="1"/>
  <c r="G40" i="84"/>
  <c r="F40" i="35" l="1"/>
  <c r="DS6" i="85" s="1"/>
  <c r="C9" i="83"/>
  <c r="H22" i="83" l="1"/>
  <c r="H24" i="83" l="1"/>
  <c r="AH6" i="85"/>
  <c r="C4" i="83"/>
  <c r="F4" i="83"/>
  <c r="I4" i="83"/>
  <c r="K4" i="83"/>
  <c r="C12" i="83"/>
  <c r="E13" i="83"/>
  <c r="C13" i="83"/>
  <c r="E14" i="83"/>
  <c r="C14" i="83"/>
  <c r="E15" i="83"/>
  <c r="C15" i="83"/>
  <c r="E16" i="83"/>
  <c r="C16" i="83"/>
  <c r="E17" i="83"/>
  <c r="C17" i="83"/>
  <c r="F26" i="83"/>
  <c r="C34" i="83"/>
  <c r="G34" i="83"/>
  <c r="C35" i="83"/>
  <c r="G35" i="83"/>
  <c r="D43" i="83"/>
  <c r="E18" i="83" l="1"/>
  <c r="C18" i="83"/>
  <c r="K32" i="35" l="1"/>
  <c r="K31" i="35"/>
  <c r="K30" i="35"/>
  <c r="K29" i="35"/>
  <c r="K28" i="35"/>
  <c r="K27" i="35"/>
  <c r="K26" i="35"/>
  <c r="K25" i="35"/>
  <c r="K24" i="35"/>
  <c r="K23" i="35"/>
  <c r="K22" i="35"/>
  <c r="K21" i="35"/>
  <c r="K20" i="35"/>
  <c r="K19" i="35"/>
  <c r="K18" i="35"/>
  <c r="BK18" i="35" s="1"/>
  <c r="K16" i="35"/>
  <c r="K15" i="35"/>
  <c r="BK15" i="35" s="1"/>
  <c r="K14" i="35"/>
  <c r="BX14" i="35" s="1"/>
  <c r="K13" i="35"/>
  <c r="BX13" i="35" s="1"/>
  <c r="K12" i="35"/>
  <c r="K17" i="35"/>
  <c r="BK12" i="35" l="1"/>
  <c r="BX12" i="35"/>
  <c r="BK40" i="35"/>
  <c r="EH6" i="85" s="1"/>
  <c r="BX40" i="35"/>
  <c r="ER6" i="85" s="1"/>
  <c r="O26" i="35"/>
  <c r="P26" i="35"/>
  <c r="O13" i="35"/>
  <c r="P13" i="35"/>
  <c r="P14" i="35"/>
  <c r="O14" i="35"/>
  <c r="O16" i="35"/>
  <c r="P16" i="35"/>
  <c r="O19" i="35"/>
  <c r="P19" i="35"/>
  <c r="P20" i="35"/>
  <c r="O20" i="35"/>
  <c r="O25" i="35"/>
  <c r="P25" i="35"/>
  <c r="P27" i="35"/>
  <c r="O27" i="35"/>
  <c r="O15" i="35"/>
  <c r="P15" i="35"/>
  <c r="O31" i="35"/>
  <c r="P31" i="35"/>
  <c r="P21" i="35"/>
  <c r="O21" i="35"/>
  <c r="O24" i="35"/>
  <c r="P24" i="35"/>
  <c r="O29" i="35"/>
  <c r="P29" i="35"/>
  <c r="O32" i="35"/>
  <c r="P32" i="35"/>
  <c r="P22" i="35"/>
  <c r="O22" i="35"/>
  <c r="O17" i="35"/>
  <c r="P17" i="35"/>
  <c r="P28" i="35"/>
  <c r="O28" i="35"/>
  <c r="O30" i="35"/>
  <c r="P30" i="35"/>
  <c r="O18" i="35"/>
  <c r="P18" i="35"/>
  <c r="O23" i="35"/>
  <c r="P23" i="35"/>
  <c r="P12" i="35"/>
  <c r="O12" i="35"/>
  <c r="I67" i="30"/>
  <c r="I18" i="30"/>
  <c r="BX44" i="35" l="1"/>
  <c r="ET6" i="85" s="1"/>
  <c r="BL44" i="35"/>
  <c r="EK6" i="85" s="1"/>
  <c r="BK44" i="35"/>
  <c r="EJ6" i="85" s="1"/>
  <c r="BY44" i="35"/>
  <c r="EU6" i="85" s="1"/>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14" i="33"/>
  <c r="J13" i="33"/>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14" i="32"/>
  <c r="J13" i="32"/>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15" i="11"/>
  <c r="J14" i="1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14" i="31"/>
  <c r="J13" i="31"/>
  <c r="I30" i="75"/>
  <c r="U117" i="65" l="1"/>
  <c r="T117" i="65"/>
  <c r="S117" i="65"/>
  <c r="R117" i="65"/>
  <c r="Q117" i="65"/>
  <c r="P117" i="65"/>
  <c r="U116" i="65"/>
  <c r="T116" i="65"/>
  <c r="S116" i="65"/>
  <c r="R116" i="65"/>
  <c r="Q116" i="65"/>
  <c r="P116" i="65"/>
  <c r="U115" i="65"/>
  <c r="T115" i="65"/>
  <c r="S115" i="65"/>
  <c r="R115" i="65"/>
  <c r="Q115" i="65"/>
  <c r="P115" i="65"/>
  <c r="U114" i="65"/>
  <c r="T114" i="65"/>
  <c r="S114" i="65"/>
  <c r="R114" i="65"/>
  <c r="Q114" i="65"/>
  <c r="P114" i="65"/>
  <c r="U113" i="65"/>
  <c r="T113" i="65"/>
  <c r="S113" i="65"/>
  <c r="R113" i="65"/>
  <c r="Q113" i="65"/>
  <c r="P113" i="65"/>
  <c r="U112" i="65"/>
  <c r="T112" i="65"/>
  <c r="S112" i="65"/>
  <c r="R112" i="65"/>
  <c r="Q112" i="65"/>
  <c r="P112" i="65"/>
  <c r="U111" i="65"/>
  <c r="T111" i="65"/>
  <c r="S111" i="65"/>
  <c r="R111" i="65"/>
  <c r="Q111" i="65"/>
  <c r="P111" i="65"/>
  <c r="U110" i="65"/>
  <c r="T110" i="65"/>
  <c r="S110" i="65"/>
  <c r="R110" i="65"/>
  <c r="Q110" i="65"/>
  <c r="P110" i="65"/>
  <c r="U109" i="65"/>
  <c r="T109" i="65"/>
  <c r="S109" i="65"/>
  <c r="R109" i="65"/>
  <c r="Q109" i="65"/>
  <c r="P109" i="65"/>
  <c r="U108" i="65"/>
  <c r="T108" i="65"/>
  <c r="S108" i="65"/>
  <c r="R108" i="65"/>
  <c r="Q108" i="65"/>
  <c r="P108" i="65"/>
  <c r="U107" i="65"/>
  <c r="T107" i="65"/>
  <c r="S107" i="65"/>
  <c r="R107" i="65"/>
  <c r="Q107" i="65"/>
  <c r="P107" i="65"/>
  <c r="U106" i="65"/>
  <c r="T106" i="65"/>
  <c r="S106" i="65"/>
  <c r="R106" i="65"/>
  <c r="Q106" i="65"/>
  <c r="P106" i="65"/>
  <c r="U105" i="65"/>
  <c r="T105" i="65"/>
  <c r="S105" i="65"/>
  <c r="R105" i="65"/>
  <c r="Q105" i="65"/>
  <c r="P105" i="65"/>
  <c r="U104" i="65"/>
  <c r="T104" i="65"/>
  <c r="S104" i="65"/>
  <c r="R104" i="65"/>
  <c r="Q104" i="65"/>
  <c r="P104" i="65"/>
  <c r="U103" i="65"/>
  <c r="T103" i="65"/>
  <c r="S103" i="65"/>
  <c r="R103" i="65"/>
  <c r="Q103" i="65"/>
  <c r="P103" i="65"/>
  <c r="U102" i="65"/>
  <c r="T102" i="65"/>
  <c r="S102" i="65"/>
  <c r="R102" i="65"/>
  <c r="Q102" i="65"/>
  <c r="P102" i="65"/>
  <c r="U101" i="65"/>
  <c r="T101" i="65"/>
  <c r="S101" i="65"/>
  <c r="R101" i="65"/>
  <c r="Q101" i="65"/>
  <c r="P101" i="65"/>
  <c r="U100" i="65"/>
  <c r="T100" i="65"/>
  <c r="S100" i="65"/>
  <c r="R100" i="65"/>
  <c r="Q100" i="65"/>
  <c r="P100" i="65"/>
  <c r="U99" i="65"/>
  <c r="T99" i="65"/>
  <c r="S99" i="65"/>
  <c r="R99" i="65"/>
  <c r="Q99" i="65"/>
  <c r="P99" i="65"/>
  <c r="U98" i="65"/>
  <c r="T98" i="65"/>
  <c r="S98" i="65"/>
  <c r="R98" i="65"/>
  <c r="Q98" i="65"/>
  <c r="P98" i="65"/>
  <c r="U97" i="65"/>
  <c r="T97" i="65"/>
  <c r="S97" i="65"/>
  <c r="R97" i="65"/>
  <c r="Q97" i="65"/>
  <c r="P97" i="65"/>
  <c r="U96" i="65"/>
  <c r="T96" i="65"/>
  <c r="S96" i="65"/>
  <c r="R96" i="65"/>
  <c r="Q96" i="65"/>
  <c r="P96" i="65"/>
  <c r="U95" i="65"/>
  <c r="T95" i="65"/>
  <c r="S95" i="65"/>
  <c r="R95" i="65"/>
  <c r="Q95" i="65"/>
  <c r="P95" i="65"/>
  <c r="U94" i="65"/>
  <c r="T94" i="65"/>
  <c r="S94" i="65"/>
  <c r="R94" i="65"/>
  <c r="Q94" i="65"/>
  <c r="P94" i="65"/>
  <c r="U93" i="65"/>
  <c r="T93" i="65"/>
  <c r="S93" i="65"/>
  <c r="R93" i="65"/>
  <c r="Q93" i="65"/>
  <c r="P93" i="65"/>
  <c r="U92" i="65"/>
  <c r="T92" i="65"/>
  <c r="S92" i="65"/>
  <c r="R92" i="65"/>
  <c r="Q92" i="65"/>
  <c r="P92" i="65"/>
  <c r="U91" i="65"/>
  <c r="T91" i="65"/>
  <c r="S91" i="65"/>
  <c r="R91" i="65"/>
  <c r="Q91" i="65"/>
  <c r="P91" i="65"/>
  <c r="U90" i="65"/>
  <c r="T90" i="65"/>
  <c r="S90" i="65"/>
  <c r="R90" i="65"/>
  <c r="Q90" i="65"/>
  <c r="P90" i="65"/>
  <c r="U89" i="65"/>
  <c r="T89" i="65"/>
  <c r="S89" i="65"/>
  <c r="R89" i="65"/>
  <c r="Q89" i="65"/>
  <c r="P89" i="65"/>
  <c r="U88" i="65"/>
  <c r="T88" i="65"/>
  <c r="S88" i="65"/>
  <c r="R88" i="65"/>
  <c r="Q88" i="65"/>
  <c r="P88" i="65"/>
  <c r="U87" i="65"/>
  <c r="T87" i="65"/>
  <c r="S87" i="65"/>
  <c r="R87" i="65"/>
  <c r="Q87" i="65"/>
  <c r="P87" i="65"/>
  <c r="U86" i="65"/>
  <c r="T86" i="65"/>
  <c r="S86" i="65"/>
  <c r="R86" i="65"/>
  <c r="Q86" i="65"/>
  <c r="P86" i="65"/>
  <c r="U85" i="65"/>
  <c r="T85" i="65"/>
  <c r="S85" i="65"/>
  <c r="R85" i="65"/>
  <c r="Q85" i="65"/>
  <c r="P85" i="65"/>
  <c r="U84" i="65"/>
  <c r="T84" i="65"/>
  <c r="S84" i="65"/>
  <c r="R84" i="65"/>
  <c r="Q84" i="65"/>
  <c r="P84" i="65"/>
  <c r="U83" i="65"/>
  <c r="T83" i="65"/>
  <c r="S83" i="65"/>
  <c r="R83" i="65"/>
  <c r="Q83" i="65"/>
  <c r="P83" i="65"/>
  <c r="U82" i="65"/>
  <c r="T82" i="65"/>
  <c r="S82" i="65"/>
  <c r="R82" i="65"/>
  <c r="Q82" i="65"/>
  <c r="P82" i="65"/>
  <c r="U81" i="65"/>
  <c r="T81" i="65"/>
  <c r="S81" i="65"/>
  <c r="R81" i="65"/>
  <c r="Q81" i="65"/>
  <c r="P81" i="65"/>
  <c r="U80" i="65"/>
  <c r="T80" i="65"/>
  <c r="S80" i="65"/>
  <c r="R80" i="65"/>
  <c r="Q80" i="65"/>
  <c r="P80" i="65"/>
  <c r="U79" i="65"/>
  <c r="T79" i="65"/>
  <c r="S79" i="65"/>
  <c r="R79" i="65"/>
  <c r="Q79" i="65"/>
  <c r="P79" i="65"/>
  <c r="U78" i="65"/>
  <c r="T78" i="65"/>
  <c r="S78" i="65"/>
  <c r="R78" i="65"/>
  <c r="Q78" i="65"/>
  <c r="P78" i="65"/>
  <c r="U77" i="65"/>
  <c r="T77" i="65"/>
  <c r="S77" i="65"/>
  <c r="R77" i="65"/>
  <c r="Q77" i="65"/>
  <c r="P77" i="65"/>
  <c r="U76" i="65"/>
  <c r="T76" i="65"/>
  <c r="S76" i="65"/>
  <c r="R76" i="65"/>
  <c r="Q76" i="65"/>
  <c r="P76" i="65"/>
  <c r="U75" i="65"/>
  <c r="T75" i="65"/>
  <c r="S75" i="65"/>
  <c r="R75" i="65"/>
  <c r="Q75" i="65"/>
  <c r="P75" i="65"/>
  <c r="U74" i="65"/>
  <c r="T74" i="65"/>
  <c r="S74" i="65"/>
  <c r="R74" i="65"/>
  <c r="Q74" i="65"/>
  <c r="P74" i="65"/>
  <c r="U73" i="65"/>
  <c r="T73" i="65"/>
  <c r="S73" i="65"/>
  <c r="R73" i="65"/>
  <c r="Q73" i="65"/>
  <c r="P73" i="65"/>
  <c r="U72" i="65"/>
  <c r="T72" i="65"/>
  <c r="S72" i="65"/>
  <c r="R72" i="65"/>
  <c r="Q72" i="65"/>
  <c r="P72" i="65"/>
  <c r="U71" i="65"/>
  <c r="T71" i="65"/>
  <c r="S71" i="65"/>
  <c r="R71" i="65"/>
  <c r="Q71" i="65"/>
  <c r="P71" i="65"/>
  <c r="U70" i="65"/>
  <c r="T70" i="65"/>
  <c r="S70" i="65"/>
  <c r="R70" i="65"/>
  <c r="Q70" i="65"/>
  <c r="P70" i="65"/>
  <c r="U69" i="65"/>
  <c r="T69" i="65"/>
  <c r="S69" i="65"/>
  <c r="R69" i="65"/>
  <c r="Q69" i="65"/>
  <c r="P69" i="65"/>
  <c r="U68" i="65"/>
  <c r="T68" i="65"/>
  <c r="S68" i="65"/>
  <c r="R68" i="65"/>
  <c r="Q68" i="65"/>
  <c r="P68" i="65"/>
  <c r="U67" i="65"/>
  <c r="T67" i="65"/>
  <c r="S67" i="65"/>
  <c r="R67" i="65"/>
  <c r="Q67" i="65"/>
  <c r="P67" i="65"/>
  <c r="U66" i="65"/>
  <c r="T66" i="65"/>
  <c r="S66" i="65"/>
  <c r="R66" i="65"/>
  <c r="Q66" i="65"/>
  <c r="P66" i="65"/>
  <c r="U65" i="65"/>
  <c r="T65" i="65"/>
  <c r="S65" i="65"/>
  <c r="R65" i="65"/>
  <c r="Q65" i="65"/>
  <c r="P65" i="65"/>
  <c r="U64" i="65"/>
  <c r="T64" i="65"/>
  <c r="S64" i="65"/>
  <c r="R64" i="65"/>
  <c r="Q64" i="65"/>
  <c r="P64" i="65"/>
  <c r="U63" i="65"/>
  <c r="T63" i="65"/>
  <c r="S63" i="65"/>
  <c r="R63" i="65"/>
  <c r="Q63" i="65"/>
  <c r="P63" i="65"/>
  <c r="U62" i="65"/>
  <c r="T62" i="65"/>
  <c r="S62" i="65"/>
  <c r="R62" i="65"/>
  <c r="Q62" i="65"/>
  <c r="P62" i="65"/>
  <c r="U61" i="65"/>
  <c r="T61" i="65"/>
  <c r="S61" i="65"/>
  <c r="R61" i="65"/>
  <c r="Q61" i="65"/>
  <c r="P61" i="65"/>
  <c r="U60" i="65"/>
  <c r="T60" i="65"/>
  <c r="S60" i="65"/>
  <c r="R60" i="65"/>
  <c r="Q60" i="65"/>
  <c r="P60" i="65"/>
  <c r="U59" i="65"/>
  <c r="T59" i="65"/>
  <c r="S59" i="65"/>
  <c r="R59" i="65"/>
  <c r="Q59" i="65"/>
  <c r="P59" i="65"/>
  <c r="U58" i="65"/>
  <c r="T58" i="65"/>
  <c r="S58" i="65"/>
  <c r="R58" i="65"/>
  <c r="Q58" i="65"/>
  <c r="P58" i="65"/>
  <c r="U57" i="65"/>
  <c r="T57" i="65"/>
  <c r="S57" i="65"/>
  <c r="R57" i="65"/>
  <c r="Q57" i="65"/>
  <c r="P57" i="65"/>
  <c r="U56" i="65"/>
  <c r="T56" i="65"/>
  <c r="S56" i="65"/>
  <c r="R56" i="65"/>
  <c r="Q56" i="65"/>
  <c r="P56" i="65"/>
  <c r="U55" i="65"/>
  <c r="T55" i="65"/>
  <c r="S55" i="65"/>
  <c r="R55" i="65"/>
  <c r="Q55" i="65"/>
  <c r="P55" i="65"/>
  <c r="U54" i="65"/>
  <c r="T54" i="65"/>
  <c r="S54" i="65"/>
  <c r="R54" i="65"/>
  <c r="Q54" i="65"/>
  <c r="P54" i="65"/>
  <c r="U53" i="65"/>
  <c r="T53" i="65"/>
  <c r="S53" i="65"/>
  <c r="R53" i="65"/>
  <c r="Q53" i="65"/>
  <c r="P53" i="65"/>
  <c r="U52" i="65"/>
  <c r="T52" i="65"/>
  <c r="S52" i="65"/>
  <c r="R52" i="65"/>
  <c r="Q52" i="65"/>
  <c r="P52" i="65"/>
  <c r="U51" i="65"/>
  <c r="T51" i="65"/>
  <c r="S51" i="65"/>
  <c r="R51" i="65"/>
  <c r="Q51" i="65"/>
  <c r="P51" i="65"/>
  <c r="U50" i="65"/>
  <c r="T50" i="65"/>
  <c r="S50" i="65"/>
  <c r="R50" i="65"/>
  <c r="Q50" i="65"/>
  <c r="P50" i="65"/>
  <c r="U49" i="65"/>
  <c r="T49" i="65"/>
  <c r="S49" i="65"/>
  <c r="R49" i="65"/>
  <c r="Q49" i="65"/>
  <c r="P49" i="65"/>
  <c r="U48" i="65"/>
  <c r="T48" i="65"/>
  <c r="S48" i="65"/>
  <c r="R48" i="65"/>
  <c r="Q48" i="65"/>
  <c r="P48" i="65"/>
  <c r="U47" i="65"/>
  <c r="T47" i="65"/>
  <c r="S47" i="65"/>
  <c r="R47" i="65"/>
  <c r="Q47" i="65"/>
  <c r="P47" i="65"/>
  <c r="U46" i="65"/>
  <c r="T46" i="65"/>
  <c r="S46" i="65"/>
  <c r="R46" i="65"/>
  <c r="Q46" i="65"/>
  <c r="P46" i="65"/>
  <c r="U45" i="65"/>
  <c r="T45" i="65"/>
  <c r="S45" i="65"/>
  <c r="R45" i="65"/>
  <c r="Q45" i="65"/>
  <c r="P45" i="65"/>
  <c r="U44" i="65"/>
  <c r="T44" i="65"/>
  <c r="S44" i="65"/>
  <c r="R44" i="65"/>
  <c r="Q44" i="65"/>
  <c r="P44" i="65"/>
  <c r="U43" i="65"/>
  <c r="T43" i="65"/>
  <c r="S43" i="65"/>
  <c r="R43" i="65"/>
  <c r="Q43" i="65"/>
  <c r="P43" i="65"/>
  <c r="U42" i="65"/>
  <c r="T42" i="65"/>
  <c r="S42" i="65"/>
  <c r="R42" i="65"/>
  <c r="Q42" i="65"/>
  <c r="P42" i="65"/>
  <c r="U41" i="65"/>
  <c r="T41" i="65"/>
  <c r="S41" i="65"/>
  <c r="R41" i="65"/>
  <c r="Q41" i="65"/>
  <c r="P41" i="65"/>
  <c r="U40" i="65"/>
  <c r="T40" i="65"/>
  <c r="S40" i="65"/>
  <c r="R40" i="65"/>
  <c r="Q40" i="65"/>
  <c r="P40" i="65"/>
  <c r="U39" i="65"/>
  <c r="T39" i="65"/>
  <c r="S39" i="65"/>
  <c r="R39" i="65"/>
  <c r="Q39" i="65"/>
  <c r="P39" i="65"/>
  <c r="U38" i="65"/>
  <c r="T38" i="65"/>
  <c r="S38" i="65"/>
  <c r="R38" i="65"/>
  <c r="Q38" i="65"/>
  <c r="P38" i="65"/>
  <c r="U37" i="65"/>
  <c r="T37" i="65"/>
  <c r="S37" i="65"/>
  <c r="R37" i="65"/>
  <c r="Q37" i="65"/>
  <c r="P37" i="65"/>
  <c r="U36" i="65"/>
  <c r="T36" i="65"/>
  <c r="S36" i="65"/>
  <c r="R36" i="65"/>
  <c r="Q36" i="65"/>
  <c r="P36" i="65"/>
  <c r="U35" i="65"/>
  <c r="T35" i="65"/>
  <c r="S35" i="65"/>
  <c r="R35" i="65"/>
  <c r="Q35" i="65"/>
  <c r="P35" i="65"/>
  <c r="U34" i="65"/>
  <c r="T34" i="65"/>
  <c r="S34" i="65"/>
  <c r="R34" i="65"/>
  <c r="Q34" i="65"/>
  <c r="P34" i="65"/>
  <c r="U33" i="65"/>
  <c r="T33" i="65"/>
  <c r="S33" i="65"/>
  <c r="R33" i="65"/>
  <c r="Q33" i="65"/>
  <c r="P33" i="65"/>
  <c r="U32" i="65"/>
  <c r="T32" i="65"/>
  <c r="S32" i="65"/>
  <c r="R32" i="65"/>
  <c r="Q32" i="65"/>
  <c r="P32" i="65"/>
  <c r="U31" i="65"/>
  <c r="T31" i="65"/>
  <c r="S31" i="65"/>
  <c r="R31" i="65"/>
  <c r="Q31" i="65"/>
  <c r="P31" i="65"/>
  <c r="U30" i="65"/>
  <c r="T30" i="65"/>
  <c r="S30" i="65"/>
  <c r="R30" i="65"/>
  <c r="Q30" i="65"/>
  <c r="P30" i="65"/>
  <c r="U29" i="65"/>
  <c r="T29" i="65"/>
  <c r="S29" i="65"/>
  <c r="R29" i="65"/>
  <c r="Q29" i="65"/>
  <c r="P29" i="65"/>
  <c r="U28" i="65"/>
  <c r="T28" i="65"/>
  <c r="S28" i="65"/>
  <c r="R28" i="65"/>
  <c r="Q28" i="65"/>
  <c r="P28" i="65"/>
  <c r="U27" i="65"/>
  <c r="T27" i="65"/>
  <c r="S27" i="65"/>
  <c r="R27" i="65"/>
  <c r="Q27" i="65"/>
  <c r="P27" i="65"/>
  <c r="U26" i="65"/>
  <c r="T26" i="65"/>
  <c r="S26" i="65"/>
  <c r="R26" i="65"/>
  <c r="Q26" i="65"/>
  <c r="P26" i="65"/>
  <c r="U25" i="65"/>
  <c r="T25" i="65"/>
  <c r="S25" i="65"/>
  <c r="R25" i="65"/>
  <c r="Q25" i="65"/>
  <c r="P25" i="65"/>
  <c r="U24" i="65"/>
  <c r="T24" i="65"/>
  <c r="S24" i="65"/>
  <c r="R24" i="65"/>
  <c r="Q24" i="65"/>
  <c r="P24" i="65"/>
  <c r="U23" i="65"/>
  <c r="T23" i="65"/>
  <c r="S23" i="65"/>
  <c r="R23" i="65"/>
  <c r="Q23" i="65"/>
  <c r="P23" i="65"/>
  <c r="U22" i="65"/>
  <c r="T22" i="65"/>
  <c r="S22" i="65"/>
  <c r="R22" i="65"/>
  <c r="Q22" i="65"/>
  <c r="P22" i="65"/>
  <c r="U21" i="65"/>
  <c r="T21" i="65"/>
  <c r="S21" i="65"/>
  <c r="R21" i="65"/>
  <c r="Q21" i="65"/>
  <c r="P21" i="65"/>
  <c r="U20" i="65"/>
  <c r="T20" i="65"/>
  <c r="S20" i="65"/>
  <c r="R20" i="65"/>
  <c r="Q20" i="65"/>
  <c r="P20" i="65"/>
  <c r="U19" i="65"/>
  <c r="T19" i="65"/>
  <c r="S19" i="65"/>
  <c r="R19" i="65"/>
  <c r="Q19" i="65"/>
  <c r="P19" i="65"/>
  <c r="U18" i="65"/>
  <c r="T18" i="65"/>
  <c r="S18" i="65"/>
  <c r="R18" i="65"/>
  <c r="Q18" i="65"/>
  <c r="P18" i="65"/>
  <c r="U17" i="65"/>
  <c r="T17" i="65"/>
  <c r="S17" i="65"/>
  <c r="R17" i="65"/>
  <c r="Q17" i="65"/>
  <c r="P17" i="65"/>
  <c r="U16" i="65"/>
  <c r="T16" i="65"/>
  <c r="S16" i="65"/>
  <c r="R16" i="65"/>
  <c r="Q16" i="65"/>
  <c r="P16" i="65"/>
  <c r="U15" i="65"/>
  <c r="T15" i="65"/>
  <c r="S15" i="65"/>
  <c r="S119" i="65" s="1"/>
  <c r="R15" i="65"/>
  <c r="Q15" i="65"/>
  <c r="P15" i="65"/>
  <c r="U14" i="65"/>
  <c r="U119" i="65" s="1"/>
  <c r="T14" i="65"/>
  <c r="S14" i="65"/>
  <c r="T120" i="65" s="1"/>
  <c r="R14" i="65"/>
  <c r="R119" i="65" s="1"/>
  <c r="Q14" i="65"/>
  <c r="P14" i="65"/>
  <c r="Q120" i="65" s="1"/>
  <c r="P119" i="65" l="1"/>
  <c r="P120" i="65"/>
  <c r="S120" i="65"/>
  <c r="G140" i="66" l="1"/>
  <c r="F140" i="66"/>
  <c r="O48" i="23" l="1"/>
  <c r="I51" i="68" l="1"/>
  <c r="I50" i="68"/>
  <c r="I49" i="68"/>
  <c r="I48" i="68"/>
  <c r="I47" i="68"/>
  <c r="I46" i="68"/>
  <c r="I45" i="68"/>
  <c r="I44" i="68"/>
  <c r="I43" i="68"/>
  <c r="I42" i="68"/>
  <c r="I41" i="68"/>
  <c r="I40" i="68"/>
  <c r="I39" i="68"/>
  <c r="I38" i="68"/>
  <c r="I37" i="68"/>
  <c r="I36" i="68"/>
  <c r="I35" i="68"/>
  <c r="I34" i="68"/>
  <c r="I33" i="68"/>
  <c r="I32" i="68"/>
  <c r="I31" i="68"/>
  <c r="I30" i="68"/>
  <c r="I29" i="68"/>
  <c r="I28" i="68"/>
  <c r="I27" i="68"/>
  <c r="I26" i="68"/>
  <c r="I25" i="68"/>
  <c r="I24" i="68"/>
  <c r="I23" i="68"/>
  <c r="I22" i="68"/>
  <c r="I21" i="68"/>
  <c r="I20" i="68"/>
  <c r="I19" i="68"/>
  <c r="I18" i="68"/>
  <c r="I17" i="68"/>
  <c r="I16" i="68"/>
  <c r="I15" i="68"/>
  <c r="I14" i="68"/>
  <c r="I13" i="68"/>
  <c r="I45" i="64"/>
  <c r="I44" i="64"/>
  <c r="I43" i="64"/>
  <c r="I42" i="64"/>
  <c r="I41" i="64"/>
  <c r="I40" i="64"/>
  <c r="I39" i="64"/>
  <c r="I38" i="64"/>
  <c r="I37" i="64"/>
  <c r="I36" i="64"/>
  <c r="I35" i="64"/>
  <c r="I34" i="64"/>
  <c r="I33" i="64"/>
  <c r="I32" i="64"/>
  <c r="I31" i="64"/>
  <c r="I30" i="64"/>
  <c r="I29" i="64"/>
  <c r="I28" i="64"/>
  <c r="I27" i="64"/>
  <c r="I26" i="64"/>
  <c r="I25" i="64"/>
  <c r="I24" i="64"/>
  <c r="I23" i="64"/>
  <c r="I22" i="64"/>
  <c r="I21" i="64"/>
  <c r="I20" i="64"/>
  <c r="I19" i="64"/>
  <c r="I18" i="64"/>
  <c r="I17" i="64"/>
  <c r="I16" i="64"/>
  <c r="I15" i="64"/>
  <c r="I14" i="64"/>
  <c r="I13" i="64"/>
  <c r="I12" i="64"/>
  <c r="J108" i="66"/>
  <c r="J107" i="66"/>
  <c r="J106" i="66"/>
  <c r="J105" i="66"/>
  <c r="J104" i="66"/>
  <c r="J103" i="66"/>
  <c r="J102" i="66"/>
  <c r="J101" i="66"/>
  <c r="J100" i="66"/>
  <c r="J99" i="66"/>
  <c r="J98" i="66"/>
  <c r="J97" i="66"/>
  <c r="J96" i="66"/>
  <c r="J95" i="66"/>
  <c r="J94" i="66"/>
  <c r="J93" i="66"/>
  <c r="J92" i="66"/>
  <c r="J91" i="66"/>
  <c r="J90" i="66"/>
  <c r="J89" i="66"/>
  <c r="J88" i="66"/>
  <c r="J87" i="66"/>
  <c r="J86" i="66"/>
  <c r="J85" i="66"/>
  <c r="J84" i="66"/>
  <c r="J83" i="66"/>
  <c r="J82" i="66"/>
  <c r="J81" i="66"/>
  <c r="J80" i="66"/>
  <c r="J79" i="66"/>
  <c r="J78" i="66"/>
  <c r="J77" i="66"/>
  <c r="J76" i="66"/>
  <c r="J75" i="66"/>
  <c r="J74" i="66"/>
  <c r="J73" i="66"/>
  <c r="J72" i="66"/>
  <c r="J71" i="66"/>
  <c r="J70" i="66"/>
  <c r="J69" i="66"/>
  <c r="J68" i="66"/>
  <c r="J67" i="66"/>
  <c r="J66" i="66"/>
  <c r="J65" i="66"/>
  <c r="J64" i="66"/>
  <c r="J63" i="66"/>
  <c r="J62" i="66"/>
  <c r="J61" i="66"/>
  <c r="J60" i="66"/>
  <c r="J59" i="66"/>
  <c r="J58" i="66"/>
  <c r="J57" i="66"/>
  <c r="J56" i="66"/>
  <c r="J55" i="66"/>
  <c r="J54" i="66"/>
  <c r="J53" i="66"/>
  <c r="J52" i="66"/>
  <c r="J51" i="66"/>
  <c r="J50" i="66"/>
  <c r="J49" i="66"/>
  <c r="J48" i="66"/>
  <c r="J47" i="66"/>
  <c r="J46" i="66"/>
  <c r="J45" i="66"/>
  <c r="J44" i="66"/>
  <c r="J43" i="66"/>
  <c r="J42" i="66"/>
  <c r="J41" i="66"/>
  <c r="J40" i="66"/>
  <c r="J39" i="66"/>
  <c r="J38" i="66"/>
  <c r="J37" i="66"/>
  <c r="J36" i="66"/>
  <c r="J35" i="66"/>
  <c r="J34" i="66"/>
  <c r="J33" i="66"/>
  <c r="J32" i="66"/>
  <c r="J31" i="66"/>
  <c r="J30" i="66"/>
  <c r="J29" i="66"/>
  <c r="J28" i="66"/>
  <c r="J27" i="66"/>
  <c r="J26" i="66"/>
  <c r="J25" i="66"/>
  <c r="J24" i="66"/>
  <c r="J23" i="66"/>
  <c r="J22" i="66"/>
  <c r="J21" i="66"/>
  <c r="J20" i="66"/>
  <c r="J19" i="66"/>
  <c r="J18" i="66"/>
  <c r="J17" i="66"/>
  <c r="J16" i="66"/>
  <c r="J15" i="66"/>
  <c r="J14" i="66"/>
  <c r="J13" i="66"/>
  <c r="J12" i="66"/>
  <c r="I117" i="65"/>
  <c r="I116" i="65"/>
  <c r="I115" i="65"/>
  <c r="I114" i="65"/>
  <c r="I113" i="65"/>
  <c r="I112" i="65"/>
  <c r="I111" i="65"/>
  <c r="I110" i="65"/>
  <c r="I109" i="65"/>
  <c r="I108" i="65"/>
  <c r="I107" i="65"/>
  <c r="I106" i="65"/>
  <c r="I105" i="65"/>
  <c r="I104" i="65"/>
  <c r="I103" i="65"/>
  <c r="I102" i="65"/>
  <c r="I101" i="65"/>
  <c r="I100" i="65"/>
  <c r="I99" i="65"/>
  <c r="I98" i="65"/>
  <c r="I97" i="65"/>
  <c r="I96" i="65"/>
  <c r="I95" i="65"/>
  <c r="I94" i="65"/>
  <c r="I93" i="65"/>
  <c r="I92" i="65"/>
  <c r="I91" i="65"/>
  <c r="I90" i="65"/>
  <c r="I89" i="65"/>
  <c r="I88" i="65"/>
  <c r="I87" i="65"/>
  <c r="I86" i="65"/>
  <c r="I85" i="65"/>
  <c r="I84" i="65"/>
  <c r="I83" i="65"/>
  <c r="I82" i="65"/>
  <c r="I81" i="65"/>
  <c r="I80" i="65"/>
  <c r="I79" i="65"/>
  <c r="I78" i="65"/>
  <c r="I77" i="65"/>
  <c r="I76" i="65"/>
  <c r="I75" i="65"/>
  <c r="I74" i="65"/>
  <c r="I73" i="65"/>
  <c r="I72" i="65"/>
  <c r="I71" i="65"/>
  <c r="I70" i="65"/>
  <c r="I69" i="65"/>
  <c r="I68" i="65"/>
  <c r="I67" i="65"/>
  <c r="I66" i="65"/>
  <c r="I65" i="65"/>
  <c r="I64" i="65"/>
  <c r="I63" i="65"/>
  <c r="I62" i="65"/>
  <c r="I61" i="65"/>
  <c r="I60" i="65"/>
  <c r="I59" i="65"/>
  <c r="I58" i="65"/>
  <c r="I57" i="65"/>
  <c r="I56" i="65"/>
  <c r="I55" i="65"/>
  <c r="I54" i="65"/>
  <c r="I53" i="65"/>
  <c r="I52" i="65"/>
  <c r="I51" i="65"/>
  <c r="I50" i="65"/>
  <c r="I49" i="65"/>
  <c r="I48" i="65"/>
  <c r="I47" i="65"/>
  <c r="I46" i="65"/>
  <c r="I45" i="65"/>
  <c r="I44" i="65"/>
  <c r="I43" i="65"/>
  <c r="I42" i="65"/>
  <c r="I41" i="65"/>
  <c r="I40" i="65"/>
  <c r="I39" i="65"/>
  <c r="I38" i="65"/>
  <c r="I37" i="65"/>
  <c r="I36" i="65"/>
  <c r="I35" i="65"/>
  <c r="I34" i="65"/>
  <c r="I33" i="65"/>
  <c r="I32" i="65"/>
  <c r="I31" i="65"/>
  <c r="I30" i="65"/>
  <c r="I29" i="65"/>
  <c r="I28" i="65"/>
  <c r="I27" i="65"/>
  <c r="I26" i="65"/>
  <c r="I25" i="65"/>
  <c r="I24" i="65"/>
  <c r="I23" i="65"/>
  <c r="I22" i="65"/>
  <c r="I21" i="65"/>
  <c r="I20" i="65"/>
  <c r="I19" i="65"/>
  <c r="I18" i="65"/>
  <c r="I17" i="65"/>
  <c r="I16" i="65"/>
  <c r="I15" i="65"/>
  <c r="I14" i="65"/>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I45" i="39"/>
  <c r="I46" i="39"/>
  <c r="I47" i="39"/>
  <c r="I48" i="39"/>
  <c r="I49" i="39"/>
  <c r="I50" i="39"/>
  <c r="I51" i="39"/>
  <c r="I52" i="39"/>
  <c r="I53" i="39"/>
  <c r="I54" i="39"/>
  <c r="I12" i="39"/>
  <c r="L39" i="33"/>
  <c r="L38" i="33"/>
  <c r="L37" i="33"/>
  <c r="L36" i="33"/>
  <c r="L35" i="33"/>
  <c r="L34" i="33"/>
  <c r="L33" i="33"/>
  <c r="L32" i="33"/>
  <c r="L31" i="33"/>
  <c r="L30" i="33"/>
  <c r="L29" i="33"/>
  <c r="L28" i="33"/>
  <c r="L27" i="33"/>
  <c r="L26" i="33"/>
  <c r="L25" i="33"/>
  <c r="L24" i="33"/>
  <c r="L23" i="33"/>
  <c r="L22" i="33"/>
  <c r="L21" i="33"/>
  <c r="L20" i="33"/>
  <c r="L19" i="33"/>
  <c r="L18" i="33"/>
  <c r="L17" i="33"/>
  <c r="L16" i="33"/>
  <c r="L15" i="33"/>
  <c r="L14" i="33"/>
  <c r="L13" i="33"/>
  <c r="L39" i="32"/>
  <c r="L38" i="32"/>
  <c r="L37" i="32"/>
  <c r="L36" i="32"/>
  <c r="L35" i="32"/>
  <c r="L34" i="32"/>
  <c r="L33" i="32"/>
  <c r="L32" i="32"/>
  <c r="L31" i="32"/>
  <c r="L30" i="32"/>
  <c r="L29" i="32"/>
  <c r="L28" i="32"/>
  <c r="L27" i="32"/>
  <c r="L26" i="32"/>
  <c r="L25" i="32"/>
  <c r="L24" i="32"/>
  <c r="L23" i="32"/>
  <c r="L22" i="32"/>
  <c r="L21" i="32"/>
  <c r="L20" i="32"/>
  <c r="L19" i="32"/>
  <c r="L18" i="32"/>
  <c r="L17" i="32"/>
  <c r="L16" i="32"/>
  <c r="L15" i="32"/>
  <c r="L14" i="32"/>
  <c r="L13" i="32"/>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I39" i="32"/>
  <c r="I38" i="32"/>
  <c r="I37" i="32"/>
  <c r="I36" i="32"/>
  <c r="I35" i="32"/>
  <c r="I34" i="32"/>
  <c r="I33" i="32"/>
  <c r="I32" i="32"/>
  <c r="I31" i="32"/>
  <c r="I30" i="32"/>
  <c r="I29" i="32"/>
  <c r="I28" i="32"/>
  <c r="I27" i="32"/>
  <c r="I26" i="32"/>
  <c r="I25" i="32"/>
  <c r="I24" i="32"/>
  <c r="I23" i="32"/>
  <c r="I22" i="32"/>
  <c r="I21" i="32"/>
  <c r="I20" i="32"/>
  <c r="I19" i="32"/>
  <c r="I18" i="32"/>
  <c r="I17" i="32"/>
  <c r="I16" i="32"/>
  <c r="I15" i="32"/>
  <c r="I14" i="32"/>
  <c r="I13" i="32"/>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L39" i="31"/>
  <c r="L38" i="31"/>
  <c r="L37" i="31"/>
  <c r="L36" i="31"/>
  <c r="L35" i="31"/>
  <c r="L34" i="31"/>
  <c r="L33" i="31"/>
  <c r="L32" i="31"/>
  <c r="L31" i="31"/>
  <c r="L30" i="31"/>
  <c r="L29" i="31"/>
  <c r="L28" i="31"/>
  <c r="L27" i="31"/>
  <c r="L26" i="31"/>
  <c r="L25" i="31"/>
  <c r="L24" i="31"/>
  <c r="L23" i="31"/>
  <c r="L22" i="31"/>
  <c r="L21" i="31"/>
  <c r="L20" i="31"/>
  <c r="L19" i="31"/>
  <c r="L18" i="31"/>
  <c r="L17" i="31"/>
  <c r="L16" i="31"/>
  <c r="L15" i="31"/>
  <c r="L13" i="31"/>
  <c r="I39" i="31"/>
  <c r="I38" i="31"/>
  <c r="I37" i="31"/>
  <c r="I36" i="31"/>
  <c r="I35" i="31"/>
  <c r="I34" i="31"/>
  <c r="I33" i="31"/>
  <c r="I32" i="31"/>
  <c r="I31" i="31"/>
  <c r="I30" i="31"/>
  <c r="I29" i="31"/>
  <c r="I28" i="31"/>
  <c r="I27" i="31"/>
  <c r="I26" i="31"/>
  <c r="I25" i="31"/>
  <c r="I24" i="31"/>
  <c r="I23" i="31"/>
  <c r="I22" i="31"/>
  <c r="I21" i="31"/>
  <c r="I20" i="31"/>
  <c r="I19" i="31"/>
  <c r="I18" i="31"/>
  <c r="I17" i="31"/>
  <c r="I16" i="31"/>
  <c r="I15" i="31"/>
  <c r="I13" i="31"/>
  <c r="L14" i="31"/>
  <c r="I14" i="31"/>
  <c r="F63" i="76" l="1"/>
  <c r="F64" i="76"/>
  <c r="F62" i="76"/>
  <c r="L20" i="35" l="1"/>
  <c r="L19" i="35"/>
  <c r="L18" i="35"/>
  <c r="BL18" i="35" s="1"/>
  <c r="L24" i="35"/>
  <c r="L23" i="35"/>
  <c r="L22" i="35"/>
  <c r="L21" i="35"/>
  <c r="A1" i="68"/>
  <c r="AW49" i="30" l="1"/>
  <c r="BD45" i="30"/>
  <c r="BE45" i="30"/>
  <c r="BF45" i="30"/>
  <c r="BG45" i="30"/>
  <c r="BH45" i="30"/>
  <c r="BC45" i="30"/>
  <c r="AR45" i="30"/>
  <c r="AS45" i="30"/>
  <c r="AT45" i="30"/>
  <c r="AU45" i="30"/>
  <c r="AV45" i="30"/>
  <c r="AQ45" i="30"/>
  <c r="O77" i="30" l="1"/>
  <c r="J41" i="33"/>
  <c r="J41" i="32"/>
  <c r="I41" i="32"/>
  <c r="J55" i="11"/>
  <c r="I55" i="11"/>
  <c r="I177" i="29"/>
  <c r="I176" i="29"/>
  <c r="I175" i="29"/>
  <c r="I174" i="29"/>
  <c r="AD6" i="78" l="1"/>
  <c r="T6" i="78"/>
  <c r="R6" i="78"/>
  <c r="O6" i="78"/>
  <c r="I6" i="78"/>
  <c r="C6" i="78"/>
  <c r="A6" i="78"/>
  <c r="L136" i="30"/>
  <c r="L124" i="30"/>
  <c r="O89" i="30"/>
  <c r="L40" i="30"/>
  <c r="L28" i="30"/>
  <c r="A1" i="76" l="1"/>
  <c r="H7" i="76"/>
  <c r="F38" i="76"/>
  <c r="E38" i="76"/>
  <c r="I38" i="76" s="1"/>
  <c r="L38" i="76" s="1"/>
  <c r="M38" i="76" s="1"/>
  <c r="F37" i="76"/>
  <c r="E37" i="76"/>
  <c r="I37" i="76" s="1"/>
  <c r="L37" i="76" s="1"/>
  <c r="M37" i="76" s="1"/>
  <c r="F36" i="76"/>
  <c r="E36" i="76"/>
  <c r="I36" i="76" s="1"/>
  <c r="L36" i="76" s="1"/>
  <c r="M36" i="76" s="1"/>
  <c r="F35" i="76"/>
  <c r="E35" i="76"/>
  <c r="I35" i="76" s="1"/>
  <c r="L35" i="76" s="1"/>
  <c r="M35" i="76" s="1"/>
  <c r="F34" i="76"/>
  <c r="E34" i="76"/>
  <c r="I34" i="76" s="1"/>
  <c r="L34" i="76" s="1"/>
  <c r="M34" i="76" s="1"/>
  <c r="F33" i="76"/>
  <c r="E33" i="76"/>
  <c r="I33" i="76" s="1"/>
  <c r="L33" i="76" s="1"/>
  <c r="M33" i="76" s="1"/>
  <c r="F32" i="76"/>
  <c r="E32" i="76"/>
  <c r="I32" i="76" s="1"/>
  <c r="L32" i="76" s="1"/>
  <c r="M32" i="76" s="1"/>
  <c r="F31" i="76"/>
  <c r="E31" i="76"/>
  <c r="I31" i="76" s="1"/>
  <c r="L31" i="76" s="1"/>
  <c r="M31" i="76" s="1"/>
  <c r="F30" i="76"/>
  <c r="E30" i="76"/>
  <c r="I30" i="76" s="1"/>
  <c r="L30" i="76" s="1"/>
  <c r="M30" i="76" s="1"/>
  <c r="F29" i="76"/>
  <c r="E29" i="76"/>
  <c r="F28" i="76"/>
  <c r="E28" i="76"/>
  <c r="I28" i="76" s="1"/>
  <c r="L28" i="76" s="1"/>
  <c r="M28" i="76" s="1"/>
  <c r="F27" i="76"/>
  <c r="E27" i="76"/>
  <c r="I27" i="76" s="1"/>
  <c r="L27" i="76" s="1"/>
  <c r="M27" i="76" s="1"/>
  <c r="F26" i="76"/>
  <c r="E26" i="76"/>
  <c r="I26" i="76" s="1"/>
  <c r="L26" i="76" s="1"/>
  <c r="M26" i="76" s="1"/>
  <c r="F25" i="76"/>
  <c r="E25" i="76"/>
  <c r="F24" i="76"/>
  <c r="E24" i="76"/>
  <c r="I24" i="76" s="1"/>
  <c r="L24" i="76" s="1"/>
  <c r="M24" i="76" s="1"/>
  <c r="F23" i="76"/>
  <c r="E23" i="76"/>
  <c r="I23" i="76" s="1"/>
  <c r="L23" i="76" s="1"/>
  <c r="M23" i="76" s="1"/>
  <c r="F22" i="76"/>
  <c r="E22" i="76"/>
  <c r="I22" i="76" s="1"/>
  <c r="L22" i="76" s="1"/>
  <c r="M22" i="76" s="1"/>
  <c r="F21" i="76"/>
  <c r="E21" i="76"/>
  <c r="I21" i="76" s="1"/>
  <c r="L21" i="76" s="1"/>
  <c r="M21" i="76" s="1"/>
  <c r="F20" i="76"/>
  <c r="E20" i="76"/>
  <c r="I20" i="76" s="1"/>
  <c r="L20" i="76" s="1"/>
  <c r="M20" i="76" s="1"/>
  <c r="F19" i="76"/>
  <c r="E19" i="76"/>
  <c r="I19" i="76" s="1"/>
  <c r="L19" i="76" s="1"/>
  <c r="M19" i="76" s="1"/>
  <c r="F18" i="76"/>
  <c r="E18" i="76"/>
  <c r="I18" i="76" s="1"/>
  <c r="L18" i="76" s="1"/>
  <c r="M18" i="76" s="1"/>
  <c r="F17" i="76"/>
  <c r="E17" i="76"/>
  <c r="I17" i="76" s="1"/>
  <c r="L17" i="76" s="1"/>
  <c r="M17" i="76" s="1"/>
  <c r="F16" i="76"/>
  <c r="E16" i="76"/>
  <c r="I16" i="76" s="1"/>
  <c r="L16" i="76" s="1"/>
  <c r="M16" i="76" s="1"/>
  <c r="F15" i="76"/>
  <c r="E15" i="76"/>
  <c r="C79" i="75"/>
  <c r="C128" i="75" s="1"/>
  <c r="D79" i="75"/>
  <c r="D128" i="75" s="1"/>
  <c r="E79" i="75"/>
  <c r="E128" i="75" s="1"/>
  <c r="F79" i="75"/>
  <c r="F128" i="75" s="1"/>
  <c r="G79" i="75"/>
  <c r="G128" i="75" s="1"/>
  <c r="C7" i="76"/>
  <c r="A7" i="76"/>
  <c r="G29" i="76" l="1"/>
  <c r="J29" i="76" s="1"/>
  <c r="N29" i="76" s="1"/>
  <c r="O29" i="76" s="1"/>
  <c r="I15" i="76"/>
  <c r="L15" i="76" s="1"/>
  <c r="G37" i="76"/>
  <c r="J37" i="76" s="1"/>
  <c r="N37" i="76" s="1"/>
  <c r="O37" i="76" s="1"/>
  <c r="G17" i="76"/>
  <c r="J17" i="76" s="1"/>
  <c r="N17" i="76" s="1"/>
  <c r="O17" i="76" s="1"/>
  <c r="G19" i="76"/>
  <c r="J19" i="76" s="1"/>
  <c r="N19" i="76" s="1"/>
  <c r="O19" i="76" s="1"/>
  <c r="G26" i="76"/>
  <c r="J26" i="76" s="1"/>
  <c r="N26" i="76" s="1"/>
  <c r="O26" i="76" s="1"/>
  <c r="G21" i="76"/>
  <c r="J21" i="76" s="1"/>
  <c r="N21" i="76" s="1"/>
  <c r="O21" i="76" s="1"/>
  <c r="G38" i="76"/>
  <c r="J38" i="76" s="1"/>
  <c r="N38" i="76" s="1"/>
  <c r="O38" i="76" s="1"/>
  <c r="G20" i="76"/>
  <c r="J20" i="76" s="1"/>
  <c r="N20" i="76" s="1"/>
  <c r="O20" i="76" s="1"/>
  <c r="G35" i="76"/>
  <c r="J35" i="76" s="1"/>
  <c r="N35" i="76" s="1"/>
  <c r="O35" i="76" s="1"/>
  <c r="G36" i="76"/>
  <c r="J36" i="76" s="1"/>
  <c r="N36" i="76" s="1"/>
  <c r="O36" i="76" s="1"/>
  <c r="G34" i="76"/>
  <c r="J34" i="76" s="1"/>
  <c r="N34" i="76" s="1"/>
  <c r="O34" i="76" s="1"/>
  <c r="G31" i="76"/>
  <c r="J31" i="76" s="1"/>
  <c r="N31" i="76" s="1"/>
  <c r="O31" i="76" s="1"/>
  <c r="G16" i="76"/>
  <c r="J16" i="76" s="1"/>
  <c r="N16" i="76" s="1"/>
  <c r="O16" i="76" s="1"/>
  <c r="G25" i="76"/>
  <c r="J25" i="76" s="1"/>
  <c r="N25" i="76" s="1"/>
  <c r="O25" i="76" s="1"/>
  <c r="G28" i="76"/>
  <c r="J28" i="76" s="1"/>
  <c r="N28" i="76" s="1"/>
  <c r="O28" i="76" s="1"/>
  <c r="G18" i="76"/>
  <c r="J18" i="76" s="1"/>
  <c r="N18" i="76" s="1"/>
  <c r="O18" i="76" s="1"/>
  <c r="G23" i="76"/>
  <c r="J23" i="76" s="1"/>
  <c r="N23" i="76" s="1"/>
  <c r="O23" i="76" s="1"/>
  <c r="I29" i="76"/>
  <c r="L29" i="76" s="1"/>
  <c r="M29" i="76" s="1"/>
  <c r="I79" i="75"/>
  <c r="I128" i="75"/>
  <c r="G30" i="76"/>
  <c r="J30" i="76" s="1"/>
  <c r="N30" i="76" s="1"/>
  <c r="O30" i="76" s="1"/>
  <c r="I25" i="76"/>
  <c r="L25" i="76" s="1"/>
  <c r="M25" i="76" s="1"/>
  <c r="G32" i="76"/>
  <c r="J32" i="76" s="1"/>
  <c r="N32" i="76" s="1"/>
  <c r="O32" i="76" s="1"/>
  <c r="G22" i="76"/>
  <c r="J22" i="76" s="1"/>
  <c r="N22" i="76" s="1"/>
  <c r="O22" i="76" s="1"/>
  <c r="G27" i="76"/>
  <c r="J27" i="76" s="1"/>
  <c r="N27" i="76" s="1"/>
  <c r="O27" i="76" s="1"/>
  <c r="G15" i="76"/>
  <c r="G24" i="76"/>
  <c r="J24" i="76" s="1"/>
  <c r="N24" i="76" s="1"/>
  <c r="O24" i="76" s="1"/>
  <c r="G33" i="76"/>
  <c r="J33" i="76" s="1"/>
  <c r="N33" i="76" s="1"/>
  <c r="O33" i="76" s="1"/>
  <c r="J15" i="76" l="1"/>
  <c r="L40" i="76"/>
  <c r="AE28" i="30"/>
  <c r="AF28" i="30"/>
  <c r="AG28" i="30"/>
  <c r="AH28" i="30"/>
  <c r="AI28" i="30"/>
  <c r="Y28" i="30"/>
  <c r="E124" i="30"/>
  <c r="F124" i="30"/>
  <c r="G124" i="30"/>
  <c r="H124" i="30"/>
  <c r="I124" i="30"/>
  <c r="K77" i="30"/>
  <c r="K28" i="30"/>
  <c r="K124" i="30" l="1"/>
  <c r="N15" i="76"/>
  <c r="M15" i="76" s="1"/>
  <c r="M40" i="76" s="1"/>
  <c r="AK28" i="30"/>
  <c r="M7" i="76"/>
  <c r="C18" i="75"/>
  <c r="D18" i="75"/>
  <c r="E18" i="75"/>
  <c r="F18" i="75"/>
  <c r="C32" i="75"/>
  <c r="D32" i="75"/>
  <c r="E32" i="75"/>
  <c r="F32" i="75"/>
  <c r="G32" i="75"/>
  <c r="G46" i="75" s="1"/>
  <c r="C36" i="75"/>
  <c r="D36" i="75"/>
  <c r="E36" i="75"/>
  <c r="F36" i="75"/>
  <c r="H40" i="75"/>
  <c r="H46" i="75" s="1"/>
  <c r="C44" i="75"/>
  <c r="D44" i="75"/>
  <c r="E44" i="75"/>
  <c r="E46" i="75" s="1"/>
  <c r="F44" i="75"/>
  <c r="G44" i="75"/>
  <c r="D46" i="75" l="1"/>
  <c r="O15" i="76"/>
  <c r="N40" i="76"/>
  <c r="F46" i="75"/>
  <c r="C46" i="75"/>
  <c r="L30" i="35"/>
  <c r="L32" i="35" l="1"/>
  <c r="L28" i="35" l="1"/>
  <c r="L27" i="35"/>
  <c r="L25" i="35"/>
  <c r="L16" i="35"/>
  <c r="L15" i="35"/>
  <c r="BL15" i="35" s="1"/>
  <c r="L14" i="35"/>
  <c r="BY14" i="35" s="1"/>
  <c r="L13" i="35"/>
  <c r="BY13" i="35" s="1"/>
  <c r="L12" i="35"/>
  <c r="L17" i="35"/>
  <c r="L26" i="35"/>
  <c r="L29" i="35"/>
  <c r="L31" i="35"/>
  <c r="BL12" i="35" l="1"/>
  <c r="BL40" i="35" s="1"/>
  <c r="EI6" i="85" s="1"/>
  <c r="BY12" i="35"/>
  <c r="BY40" i="35" s="1"/>
  <c r="ES6" i="85" s="1"/>
  <c r="J40" i="35"/>
  <c r="B10" i="63" l="1"/>
  <c r="A3" i="63" l="1"/>
  <c r="P49" i="23"/>
  <c r="O49" i="23" l="1"/>
  <c r="P50" i="23" s="1"/>
  <c r="O50" i="23" s="1"/>
  <c r="P51" i="23" s="1"/>
  <c r="BI49" i="30"/>
  <c r="BI3" i="30"/>
  <c r="AZ1" i="30"/>
  <c r="O51" i="23" l="1"/>
  <c r="P52" i="23" s="1"/>
  <c r="E103" i="75"/>
  <c r="O52" i="23" l="1"/>
  <c r="P53" i="23" s="1"/>
  <c r="I103" i="75"/>
  <c r="H96" i="75"/>
  <c r="H145" i="75" s="1"/>
  <c r="G96" i="75"/>
  <c r="G145" i="75" s="1"/>
  <c r="F96" i="75"/>
  <c r="F145" i="75" s="1"/>
  <c r="E96" i="75"/>
  <c r="E145" i="75" s="1"/>
  <c r="D96" i="75"/>
  <c r="D145" i="75" s="1"/>
  <c r="C96" i="75"/>
  <c r="G92" i="75"/>
  <c r="G141" i="75" s="1"/>
  <c r="F92" i="75"/>
  <c r="F141" i="75" s="1"/>
  <c r="E92" i="75"/>
  <c r="E141" i="75" s="1"/>
  <c r="D92" i="75"/>
  <c r="D141" i="75" s="1"/>
  <c r="C92" i="75"/>
  <c r="C141" i="75" s="1"/>
  <c r="G91" i="75"/>
  <c r="F91" i="75"/>
  <c r="F140" i="75" s="1"/>
  <c r="E91" i="75"/>
  <c r="D91" i="75"/>
  <c r="D140" i="75" s="1"/>
  <c r="C91" i="75"/>
  <c r="C140" i="75" s="1"/>
  <c r="H88" i="75"/>
  <c r="I88" i="75" s="1"/>
  <c r="H87" i="75"/>
  <c r="I87" i="75" s="1"/>
  <c r="F84" i="75"/>
  <c r="F133" i="75" s="1"/>
  <c r="E84" i="75"/>
  <c r="D84" i="75"/>
  <c r="D133" i="75" s="1"/>
  <c r="C84" i="75"/>
  <c r="C133" i="75" s="1"/>
  <c r="F83" i="75"/>
  <c r="E83" i="75"/>
  <c r="E132" i="75" s="1"/>
  <c r="D83" i="75"/>
  <c r="D132" i="75" s="1"/>
  <c r="C83" i="75"/>
  <c r="C132" i="75" s="1"/>
  <c r="G80" i="75"/>
  <c r="G129" i="75" s="1"/>
  <c r="F80" i="75"/>
  <c r="F129" i="75" s="1"/>
  <c r="E80" i="75"/>
  <c r="E129" i="75" s="1"/>
  <c r="D80" i="75"/>
  <c r="D129" i="75" s="1"/>
  <c r="C80" i="75"/>
  <c r="C129" i="75" s="1"/>
  <c r="G78" i="75"/>
  <c r="G127" i="75" s="1"/>
  <c r="F78" i="75"/>
  <c r="F127" i="75" s="1"/>
  <c r="E78" i="75"/>
  <c r="E127" i="75" s="1"/>
  <c r="D78" i="75"/>
  <c r="D127" i="75" s="1"/>
  <c r="C78" i="75"/>
  <c r="C127" i="75" s="1"/>
  <c r="F77" i="75"/>
  <c r="F126" i="75" s="1"/>
  <c r="E77" i="75"/>
  <c r="D77" i="75"/>
  <c r="D126" i="75" s="1"/>
  <c r="C77" i="75"/>
  <c r="C126" i="75" s="1"/>
  <c r="F76" i="75"/>
  <c r="F125" i="75" s="1"/>
  <c r="E76" i="75"/>
  <c r="E125" i="75" s="1"/>
  <c r="D76" i="75"/>
  <c r="D125" i="75" s="1"/>
  <c r="C76" i="75"/>
  <c r="C125" i="75" s="1"/>
  <c r="F75" i="75"/>
  <c r="F124" i="75" s="1"/>
  <c r="E75" i="75"/>
  <c r="E124" i="75" s="1"/>
  <c r="D75" i="75"/>
  <c r="D124" i="75" s="1"/>
  <c r="C75" i="75"/>
  <c r="C124" i="75" s="1"/>
  <c r="F74" i="75"/>
  <c r="F123" i="75" s="1"/>
  <c r="E74" i="75"/>
  <c r="E123" i="75" s="1"/>
  <c r="D74" i="75"/>
  <c r="C74" i="75"/>
  <c r="C123" i="75" s="1"/>
  <c r="F73" i="75"/>
  <c r="F122" i="75" s="1"/>
  <c r="E73" i="75"/>
  <c r="E122" i="75" s="1"/>
  <c r="D73" i="75"/>
  <c r="D122" i="75" s="1"/>
  <c r="C73" i="75"/>
  <c r="F72" i="75"/>
  <c r="E72" i="75"/>
  <c r="E121" i="75" s="1"/>
  <c r="D72" i="75"/>
  <c r="D121" i="75" s="1"/>
  <c r="C72" i="75"/>
  <c r="C121" i="75" s="1"/>
  <c r="F71" i="75"/>
  <c r="F120" i="75" s="1"/>
  <c r="E71" i="75"/>
  <c r="E120" i="75" s="1"/>
  <c r="D71" i="75"/>
  <c r="D120" i="75" s="1"/>
  <c r="C71" i="75"/>
  <c r="F70" i="75"/>
  <c r="F119" i="75" s="1"/>
  <c r="E70" i="75"/>
  <c r="E119" i="75" s="1"/>
  <c r="D70" i="75"/>
  <c r="D119" i="75" s="1"/>
  <c r="C70" i="75"/>
  <c r="C119" i="75" s="1"/>
  <c r="G69" i="75"/>
  <c r="F69" i="75"/>
  <c r="E69" i="75"/>
  <c r="E118" i="75" s="1"/>
  <c r="D69" i="75"/>
  <c r="D118" i="75" s="1"/>
  <c r="C69" i="75"/>
  <c r="C118" i="75" s="1"/>
  <c r="F66" i="75"/>
  <c r="F115" i="75" s="1"/>
  <c r="E66" i="75"/>
  <c r="E115" i="75" s="1"/>
  <c r="D66" i="75"/>
  <c r="D115" i="75" s="1"/>
  <c r="C66" i="75"/>
  <c r="C115" i="75" s="1"/>
  <c r="F65" i="75"/>
  <c r="F114" i="75" s="1"/>
  <c r="E65" i="75"/>
  <c r="D65" i="75"/>
  <c r="D114" i="75" s="1"/>
  <c r="C65" i="75"/>
  <c r="C114" i="75" s="1"/>
  <c r="F64" i="75"/>
  <c r="E64" i="75"/>
  <c r="E113" i="75" s="1"/>
  <c r="D64" i="75"/>
  <c r="C64" i="75"/>
  <c r="I54" i="75"/>
  <c r="E54" i="75"/>
  <c r="F8" i="75"/>
  <c r="C8" i="75"/>
  <c r="A8" i="75"/>
  <c r="I35" i="75"/>
  <c r="I38" i="75"/>
  <c r="E93" i="75" l="1"/>
  <c r="D142" i="75"/>
  <c r="O53" i="23"/>
  <c r="P54" i="23" s="1"/>
  <c r="G81" i="75"/>
  <c r="I89" i="75"/>
  <c r="I77" i="75"/>
  <c r="C145" i="75"/>
  <c r="I145" i="75" s="1"/>
  <c r="C67" i="75"/>
  <c r="D67" i="75"/>
  <c r="G93" i="75"/>
  <c r="F67" i="75"/>
  <c r="H89" i="75"/>
  <c r="H95" i="75" s="1"/>
  <c r="H97" i="75" s="1"/>
  <c r="F85" i="75"/>
  <c r="D113" i="75"/>
  <c r="D116" i="75" s="1"/>
  <c r="H136" i="75"/>
  <c r="I136" i="75" s="1"/>
  <c r="I75" i="75"/>
  <c r="F113" i="75"/>
  <c r="F116" i="75" s="1"/>
  <c r="H137" i="75"/>
  <c r="I137" i="75" s="1"/>
  <c r="D81" i="75"/>
  <c r="E140" i="75"/>
  <c r="E85" i="75"/>
  <c r="G140" i="75"/>
  <c r="G142" i="75" s="1"/>
  <c r="I72" i="75"/>
  <c r="E67" i="75"/>
  <c r="I71" i="75"/>
  <c r="I73" i="75"/>
  <c r="D85" i="75"/>
  <c r="C122" i="75"/>
  <c r="I122" i="75" s="1"/>
  <c r="I64" i="75"/>
  <c r="I69" i="75"/>
  <c r="I78" i="75"/>
  <c r="E133" i="75"/>
  <c r="I133" i="75" s="1"/>
  <c r="I129" i="75"/>
  <c r="I119" i="75"/>
  <c r="I124" i="75"/>
  <c r="I125" i="75"/>
  <c r="I127" i="75"/>
  <c r="I141" i="75"/>
  <c r="D134" i="75"/>
  <c r="C142" i="75"/>
  <c r="F142" i="75"/>
  <c r="C134" i="75"/>
  <c r="I115" i="75"/>
  <c r="I65" i="75"/>
  <c r="F81" i="75"/>
  <c r="I76" i="75"/>
  <c r="I92" i="75"/>
  <c r="I80" i="75"/>
  <c r="I84" i="75"/>
  <c r="C93" i="75"/>
  <c r="E114" i="75"/>
  <c r="I114" i="75" s="1"/>
  <c r="F118" i="75"/>
  <c r="C120" i="75"/>
  <c r="I120" i="75" s="1"/>
  <c r="F121" i="75"/>
  <c r="I121" i="75" s="1"/>
  <c r="D123" i="75"/>
  <c r="D130" i="75" s="1"/>
  <c r="E126" i="75"/>
  <c r="I126" i="75" s="1"/>
  <c r="F132" i="75"/>
  <c r="F134" i="75" s="1"/>
  <c r="I66" i="75"/>
  <c r="I70" i="75"/>
  <c r="C81" i="75"/>
  <c r="C85" i="75"/>
  <c r="I91" i="75"/>
  <c r="D93" i="75"/>
  <c r="C113" i="75"/>
  <c r="G118" i="75"/>
  <c r="G130" i="75" s="1"/>
  <c r="E81" i="75"/>
  <c r="I83" i="75"/>
  <c r="F93" i="75"/>
  <c r="I96" i="75"/>
  <c r="I74" i="75"/>
  <c r="I29" i="75"/>
  <c r="I28" i="75"/>
  <c r="H48" i="75"/>
  <c r="I39" i="75"/>
  <c r="I40" i="75" s="1"/>
  <c r="G48" i="75"/>
  <c r="I24" i="75"/>
  <c r="I47" i="75"/>
  <c r="I27" i="75"/>
  <c r="I22" i="75"/>
  <c r="I31" i="75"/>
  <c r="I25" i="75"/>
  <c r="I23" i="75"/>
  <c r="I43" i="75"/>
  <c r="I26" i="75"/>
  <c r="I17" i="75"/>
  <c r="O54" i="23" l="1"/>
  <c r="P55" i="23" s="1"/>
  <c r="G95" i="75"/>
  <c r="G97" i="75" s="1"/>
  <c r="H138" i="75"/>
  <c r="H144" i="75" s="1"/>
  <c r="H146" i="75" s="1"/>
  <c r="G144" i="75"/>
  <c r="G146" i="75" s="1"/>
  <c r="I138" i="75"/>
  <c r="D95" i="75"/>
  <c r="D97" i="75" s="1"/>
  <c r="I85" i="75"/>
  <c r="I140" i="75"/>
  <c r="I67" i="75"/>
  <c r="C95" i="75"/>
  <c r="C97" i="75" s="1"/>
  <c r="E142" i="75"/>
  <c r="I142" i="75" s="1"/>
  <c r="E95" i="75"/>
  <c r="E97" i="75" s="1"/>
  <c r="E134" i="75"/>
  <c r="I134" i="75" s="1"/>
  <c r="I81" i="75"/>
  <c r="F95" i="75"/>
  <c r="F97" i="75" s="1"/>
  <c r="I132" i="75"/>
  <c r="D144" i="75"/>
  <c r="D146" i="75" s="1"/>
  <c r="I123" i="75"/>
  <c r="F130" i="75"/>
  <c r="F144" i="75" s="1"/>
  <c r="F146" i="75" s="1"/>
  <c r="C130" i="75"/>
  <c r="I93" i="75"/>
  <c r="I118" i="75"/>
  <c r="E116" i="75"/>
  <c r="E130" i="75"/>
  <c r="I113" i="75"/>
  <c r="C116" i="75"/>
  <c r="E48" i="75"/>
  <c r="I34" i="75"/>
  <c r="I36" i="75"/>
  <c r="D48" i="75"/>
  <c r="I42" i="75"/>
  <c r="I44" i="75" s="1"/>
  <c r="I15" i="75"/>
  <c r="I16" i="75"/>
  <c r="I32" i="75"/>
  <c r="I20" i="75"/>
  <c r="I21" i="75"/>
  <c r="O55" i="23" l="1"/>
  <c r="P56" i="23" s="1"/>
  <c r="I95" i="75"/>
  <c r="I97" i="75"/>
  <c r="E144" i="75"/>
  <c r="E146" i="75" s="1"/>
  <c r="I116" i="75"/>
  <c r="C144" i="75"/>
  <c r="C146" i="75" s="1"/>
  <c r="I146" i="75" s="1"/>
  <c r="I130" i="75"/>
  <c r="F48" i="75"/>
  <c r="C48" i="75"/>
  <c r="I18" i="75"/>
  <c r="I46" i="75" s="1"/>
  <c r="O56" i="23" l="1"/>
  <c r="P57" i="23" s="1"/>
  <c r="I144" i="75"/>
  <c r="I48" i="75"/>
  <c r="O57" i="23" l="1"/>
  <c r="P58" i="23" s="1"/>
  <c r="AW45" i="30"/>
  <c r="O58" i="23" l="1"/>
  <c r="P59" i="23" s="1"/>
  <c r="O59" i="23" s="1"/>
  <c r="AW50" i="30"/>
  <c r="I24" i="23" l="1"/>
  <c r="L21" i="15"/>
  <c r="L20" i="15"/>
  <c r="L19" i="15"/>
  <c r="L18" i="15"/>
  <c r="L17" i="15"/>
  <c r="L14" i="15"/>
  <c r="L13" i="15"/>
  <c r="L12" i="15"/>
  <c r="M16" i="15"/>
  <c r="M23" i="15" s="1"/>
  <c r="H11" i="17" l="1"/>
  <c r="H12" i="17"/>
  <c r="H13" i="17"/>
  <c r="H14" i="17"/>
  <c r="H15" i="17"/>
  <c r="H16" i="17"/>
  <c r="H17" i="17"/>
  <c r="H18" i="17"/>
  <c r="H19" i="17"/>
  <c r="H20" i="17"/>
  <c r="H21" i="17"/>
  <c r="H22" i="17"/>
  <c r="H23" i="17"/>
  <c r="H24" i="17"/>
  <c r="H25" i="17"/>
  <c r="H26" i="17"/>
  <c r="H27" i="17"/>
  <c r="H28" i="17"/>
  <c r="H29" i="17"/>
  <c r="H10" i="17"/>
  <c r="G7" i="20"/>
  <c r="G6" i="20"/>
  <c r="G5" i="20"/>
  <c r="Y13" i="28" l="1"/>
  <c r="X40" i="28"/>
  <c r="W40" i="28"/>
  <c r="V40" i="28"/>
  <c r="J86" i="30" s="1"/>
  <c r="U40" i="28"/>
  <c r="T40" i="28"/>
  <c r="R40" i="28"/>
  <c r="Y38" i="28"/>
  <c r="Y37" i="28"/>
  <c r="Y36" i="28"/>
  <c r="Y35" i="28"/>
  <c r="Y34" i="28"/>
  <c r="Y33" i="28"/>
  <c r="Y32" i="28"/>
  <c r="Y31" i="28"/>
  <c r="Y30" i="28"/>
  <c r="Y29" i="28"/>
  <c r="Y28" i="28"/>
  <c r="Y27" i="28"/>
  <c r="Y26" i="28"/>
  <c r="Y25" i="28"/>
  <c r="Y24" i="28"/>
  <c r="Y23" i="28"/>
  <c r="Y22" i="28"/>
  <c r="Y21" i="28"/>
  <c r="Y20" i="28"/>
  <c r="Y19" i="28"/>
  <c r="Y18" i="28"/>
  <c r="Y17" i="28"/>
  <c r="Y16" i="28"/>
  <c r="Y15" i="28"/>
  <c r="Y14" i="28"/>
  <c r="Z6" i="28"/>
  <c r="W6" i="28"/>
  <c r="R6" i="28"/>
  <c r="O6" i="28"/>
  <c r="Y40" i="28" l="1"/>
  <c r="G40" i="35" l="1"/>
  <c r="DT6" i="85" s="1"/>
  <c r="L40" i="35"/>
  <c r="L6" i="33"/>
  <c r="H6" i="33"/>
  <c r="C6" i="33"/>
  <c r="A6" i="33"/>
  <c r="L6" i="32"/>
  <c r="H6" i="32"/>
  <c r="C6" i="32"/>
  <c r="A6" i="32"/>
  <c r="L6" i="11"/>
  <c r="H6" i="11"/>
  <c r="C6" i="11"/>
  <c r="A6" i="11"/>
  <c r="BJ6" i="85" l="1"/>
  <c r="DY6" i="85"/>
  <c r="N30" i="68"/>
  <c r="M30" i="68"/>
  <c r="N29" i="68"/>
  <c r="M29" i="68"/>
  <c r="N28" i="68"/>
  <c r="M28" i="68"/>
  <c r="N27" i="68"/>
  <c r="M27" i="68"/>
  <c r="N26" i="68"/>
  <c r="M26" i="68"/>
  <c r="N25" i="68"/>
  <c r="M25" i="68"/>
  <c r="N24" i="68"/>
  <c r="M24" i="68"/>
  <c r="N23" i="68"/>
  <c r="M23" i="68"/>
  <c r="N22" i="68"/>
  <c r="M22" i="68"/>
  <c r="N21" i="68"/>
  <c r="M21" i="68"/>
  <c r="N20" i="68"/>
  <c r="M20" i="68"/>
  <c r="N19" i="68"/>
  <c r="M19" i="68"/>
  <c r="N18" i="68"/>
  <c r="M18" i="68"/>
  <c r="N17" i="68"/>
  <c r="M17" i="68"/>
  <c r="N16" i="68"/>
  <c r="M16" i="68"/>
  <c r="N51" i="68"/>
  <c r="M51" i="68"/>
  <c r="N50" i="68"/>
  <c r="M50" i="68"/>
  <c r="N49" i="68"/>
  <c r="M49" i="68"/>
  <c r="N48" i="68"/>
  <c r="M48" i="68"/>
  <c r="N47" i="68"/>
  <c r="M47" i="68"/>
  <c r="N46" i="68"/>
  <c r="M46" i="68"/>
  <c r="N45" i="68"/>
  <c r="M45" i="68"/>
  <c r="N44" i="68"/>
  <c r="M44" i="68"/>
  <c r="N43" i="68"/>
  <c r="M43" i="68"/>
  <c r="N42" i="68"/>
  <c r="M42" i="68"/>
  <c r="N41" i="68"/>
  <c r="M41" i="68"/>
  <c r="N40" i="68"/>
  <c r="M40" i="68"/>
  <c r="N39" i="68"/>
  <c r="M39" i="68"/>
  <c r="N38" i="68"/>
  <c r="M38" i="68"/>
  <c r="N37" i="68"/>
  <c r="M37" i="68"/>
  <c r="N36" i="68"/>
  <c r="M36" i="68"/>
  <c r="N35" i="68"/>
  <c r="M35" i="68"/>
  <c r="N34" i="68"/>
  <c r="M34" i="68"/>
  <c r="N33" i="68"/>
  <c r="M33" i="68"/>
  <c r="N32" i="68"/>
  <c r="M32" i="68"/>
  <c r="N31" i="68"/>
  <c r="M31" i="68"/>
  <c r="N15" i="68"/>
  <c r="M15" i="68"/>
  <c r="M14" i="68"/>
  <c r="N14" i="68" s="1"/>
  <c r="M13" i="68"/>
  <c r="N13" i="68" s="1"/>
  <c r="I5" i="68"/>
  <c r="F5" i="68"/>
  <c r="C5" i="68"/>
  <c r="A5" i="68"/>
  <c r="S14" i="66" l="1"/>
  <c r="S15" i="66"/>
  <c r="S16" i="66"/>
  <c r="S17" i="66"/>
  <c r="S18" i="66"/>
  <c r="S19" i="66"/>
  <c r="S20" i="66"/>
  <c r="S21" i="66"/>
  <c r="S22" i="66"/>
  <c r="S23" i="66"/>
  <c r="S24" i="66"/>
  <c r="S25" i="66"/>
  <c r="S26" i="66"/>
  <c r="S27" i="66"/>
  <c r="S28" i="66"/>
  <c r="S29" i="66"/>
  <c r="S30" i="66"/>
  <c r="S31" i="66"/>
  <c r="S32" i="66"/>
  <c r="S33" i="66"/>
  <c r="S34" i="66"/>
  <c r="S35" i="66"/>
  <c r="S36" i="66"/>
  <c r="S37" i="66"/>
  <c r="S38" i="66"/>
  <c r="S39" i="66"/>
  <c r="S40" i="66"/>
  <c r="S41" i="66"/>
  <c r="S42" i="66"/>
  <c r="S43" i="66"/>
  <c r="S44" i="66"/>
  <c r="S45" i="66"/>
  <c r="S46" i="66"/>
  <c r="S47" i="66"/>
  <c r="S48" i="66"/>
  <c r="S49" i="66"/>
  <c r="S50" i="66"/>
  <c r="S51" i="66"/>
  <c r="S52" i="66"/>
  <c r="S53" i="66"/>
  <c r="S54" i="66"/>
  <c r="S55" i="66"/>
  <c r="S56" i="66"/>
  <c r="S57" i="66"/>
  <c r="S58" i="66"/>
  <c r="S59" i="66"/>
  <c r="S60" i="66"/>
  <c r="S61" i="66"/>
  <c r="S62" i="66"/>
  <c r="S63" i="66"/>
  <c r="S64" i="66"/>
  <c r="S65" i="66"/>
  <c r="S66" i="66"/>
  <c r="S67" i="66"/>
  <c r="S68" i="66"/>
  <c r="S69" i="66"/>
  <c r="S70" i="66"/>
  <c r="S71" i="66"/>
  <c r="S72" i="66"/>
  <c r="S73" i="66"/>
  <c r="S74" i="66"/>
  <c r="S75" i="66"/>
  <c r="S76" i="66"/>
  <c r="S77" i="66"/>
  <c r="S78" i="66"/>
  <c r="S79" i="66"/>
  <c r="S80" i="66"/>
  <c r="S81" i="66"/>
  <c r="S82" i="66"/>
  <c r="S83" i="66"/>
  <c r="S84" i="66"/>
  <c r="S85" i="66"/>
  <c r="S86" i="66"/>
  <c r="S87" i="66"/>
  <c r="S88" i="66"/>
  <c r="S89" i="66"/>
  <c r="S90" i="66"/>
  <c r="S91" i="66"/>
  <c r="S92" i="66"/>
  <c r="S93" i="66"/>
  <c r="S94" i="66"/>
  <c r="S95" i="66"/>
  <c r="S96" i="66"/>
  <c r="S97" i="66"/>
  <c r="S98" i="66"/>
  <c r="S99" i="66"/>
  <c r="S100" i="66"/>
  <c r="S101" i="66"/>
  <c r="S102" i="66"/>
  <c r="S103" i="66"/>
  <c r="S104" i="66"/>
  <c r="S105" i="66"/>
  <c r="S106" i="66"/>
  <c r="S107" i="66"/>
  <c r="S108" i="66"/>
  <c r="S12" i="66"/>
  <c r="S13" i="66"/>
  <c r="S110" i="66" l="1"/>
  <c r="O108" i="66" l="1"/>
  <c r="N108" i="66"/>
  <c r="O107" i="66"/>
  <c r="N107" i="66"/>
  <c r="O106" i="66"/>
  <c r="N106" i="66"/>
  <c r="O105" i="66"/>
  <c r="N105" i="66"/>
  <c r="O104" i="66"/>
  <c r="N104" i="66"/>
  <c r="O103" i="66"/>
  <c r="N103" i="66"/>
  <c r="O102" i="66"/>
  <c r="N102" i="66"/>
  <c r="O101" i="66"/>
  <c r="N101" i="66"/>
  <c r="O100" i="66"/>
  <c r="N100" i="66"/>
  <c r="O99" i="66"/>
  <c r="N99" i="66"/>
  <c r="O98" i="66"/>
  <c r="N98" i="66"/>
  <c r="O97" i="66"/>
  <c r="N97" i="66"/>
  <c r="O96" i="66"/>
  <c r="N96" i="66"/>
  <c r="O95" i="66"/>
  <c r="N95" i="66"/>
  <c r="O94" i="66"/>
  <c r="N94" i="66"/>
  <c r="O93" i="66"/>
  <c r="N93" i="66"/>
  <c r="O92" i="66"/>
  <c r="N92" i="66"/>
  <c r="O91" i="66"/>
  <c r="N91" i="66"/>
  <c r="O90" i="66"/>
  <c r="N90" i="66"/>
  <c r="O89" i="66"/>
  <c r="N89" i="66"/>
  <c r="O88" i="66"/>
  <c r="N88" i="66"/>
  <c r="O87" i="66"/>
  <c r="N87" i="66"/>
  <c r="O86" i="66"/>
  <c r="N86" i="66"/>
  <c r="O85" i="66"/>
  <c r="N85" i="66"/>
  <c r="O84" i="66"/>
  <c r="N84" i="66"/>
  <c r="O83" i="66"/>
  <c r="N83" i="66"/>
  <c r="O82" i="66"/>
  <c r="N82" i="66"/>
  <c r="O81" i="66"/>
  <c r="N81" i="66"/>
  <c r="O80" i="66"/>
  <c r="N80" i="66"/>
  <c r="O79" i="66"/>
  <c r="N79" i="66"/>
  <c r="O78" i="66"/>
  <c r="N78" i="66"/>
  <c r="O77" i="66"/>
  <c r="N77" i="66"/>
  <c r="O76" i="66"/>
  <c r="N76" i="66"/>
  <c r="O75" i="66"/>
  <c r="N75" i="66"/>
  <c r="O74" i="66"/>
  <c r="N74" i="66"/>
  <c r="O73" i="66"/>
  <c r="N73" i="66"/>
  <c r="O72" i="66"/>
  <c r="N72" i="66"/>
  <c r="O71" i="66"/>
  <c r="N71" i="66"/>
  <c r="O70" i="66"/>
  <c r="N70" i="66"/>
  <c r="O69" i="66"/>
  <c r="N69" i="66"/>
  <c r="O68" i="66"/>
  <c r="N68" i="66"/>
  <c r="O67" i="66"/>
  <c r="N67" i="66"/>
  <c r="O66" i="66"/>
  <c r="N66" i="66"/>
  <c r="O65" i="66"/>
  <c r="N65" i="66"/>
  <c r="O64" i="66"/>
  <c r="N64" i="66"/>
  <c r="O63" i="66"/>
  <c r="N63" i="66"/>
  <c r="O62" i="66"/>
  <c r="N62" i="66"/>
  <c r="O61" i="66"/>
  <c r="N61" i="66"/>
  <c r="O60" i="66"/>
  <c r="N60" i="66"/>
  <c r="O59" i="66"/>
  <c r="N59" i="66"/>
  <c r="O58" i="66"/>
  <c r="N58" i="66"/>
  <c r="O57" i="66"/>
  <c r="N57" i="66"/>
  <c r="O56" i="66"/>
  <c r="N56" i="66"/>
  <c r="O55" i="66"/>
  <c r="N55" i="66"/>
  <c r="O54" i="66"/>
  <c r="N54" i="66"/>
  <c r="O53" i="66"/>
  <c r="N53" i="66"/>
  <c r="O52" i="66"/>
  <c r="N52" i="66"/>
  <c r="O51" i="66"/>
  <c r="N51" i="66"/>
  <c r="O50" i="66"/>
  <c r="N50" i="66"/>
  <c r="O49" i="66"/>
  <c r="N49" i="66"/>
  <c r="O48" i="66"/>
  <c r="N48" i="66"/>
  <c r="O47" i="66"/>
  <c r="N47" i="66"/>
  <c r="O46" i="66"/>
  <c r="N46" i="66"/>
  <c r="O45" i="66"/>
  <c r="N45" i="66"/>
  <c r="O44" i="66"/>
  <c r="N44" i="66"/>
  <c r="O43" i="66"/>
  <c r="N43" i="66"/>
  <c r="O42" i="66"/>
  <c r="N42" i="66"/>
  <c r="O41" i="66"/>
  <c r="N41" i="66"/>
  <c r="O40" i="66"/>
  <c r="N40" i="66"/>
  <c r="O39" i="66"/>
  <c r="N39" i="66"/>
  <c r="O38" i="66"/>
  <c r="N38" i="66"/>
  <c r="O37" i="66"/>
  <c r="N37" i="66"/>
  <c r="O36" i="66"/>
  <c r="N36" i="66"/>
  <c r="O35" i="66"/>
  <c r="N35" i="66"/>
  <c r="O34" i="66"/>
  <c r="N34" i="66"/>
  <c r="O33" i="66"/>
  <c r="N33" i="66"/>
  <c r="O32" i="66"/>
  <c r="N32" i="66"/>
  <c r="O31" i="66"/>
  <c r="N31" i="66"/>
  <c r="O30" i="66"/>
  <c r="N30" i="66"/>
  <c r="O29" i="66"/>
  <c r="N29" i="66"/>
  <c r="O28" i="66"/>
  <c r="N28" i="66"/>
  <c r="O27" i="66"/>
  <c r="N27" i="66"/>
  <c r="O26" i="66"/>
  <c r="N26" i="66"/>
  <c r="O25" i="66"/>
  <c r="N25" i="66"/>
  <c r="O24" i="66"/>
  <c r="N24" i="66"/>
  <c r="O23" i="66"/>
  <c r="N23" i="66"/>
  <c r="O22" i="66"/>
  <c r="N22" i="66"/>
  <c r="N21" i="66"/>
  <c r="O21" i="66" s="1"/>
  <c r="O20" i="66"/>
  <c r="N20" i="66"/>
  <c r="O19" i="66"/>
  <c r="N19" i="66"/>
  <c r="O18" i="66"/>
  <c r="N18" i="66"/>
  <c r="O17" i="66"/>
  <c r="N17" i="66"/>
  <c r="O16" i="66"/>
  <c r="N16" i="66"/>
  <c r="O15" i="66"/>
  <c r="N15" i="66"/>
  <c r="N14" i="66"/>
  <c r="O14" i="66" s="1"/>
  <c r="N13" i="66"/>
  <c r="O13" i="66" s="1"/>
  <c r="N12" i="66"/>
  <c r="O12" i="66" s="1"/>
  <c r="F110" i="66"/>
  <c r="J5" i="66"/>
  <c r="G5" i="66"/>
  <c r="C5" i="66"/>
  <c r="A5" i="66"/>
  <c r="N108" i="65"/>
  <c r="M108" i="65"/>
  <c r="N107" i="65"/>
  <c r="M107" i="65"/>
  <c r="N106" i="65"/>
  <c r="M106" i="65"/>
  <c r="N105" i="65"/>
  <c r="M105" i="65"/>
  <c r="N104" i="65"/>
  <c r="M104" i="65"/>
  <c r="N103" i="65"/>
  <c r="M103" i="65"/>
  <c r="N102" i="65"/>
  <c r="M102" i="65"/>
  <c r="N101" i="65"/>
  <c r="M101" i="65"/>
  <c r="N100" i="65"/>
  <c r="M100" i="65"/>
  <c r="N97" i="65"/>
  <c r="M97" i="65"/>
  <c r="N96" i="65"/>
  <c r="M96" i="65"/>
  <c r="N95" i="65"/>
  <c r="M95" i="65"/>
  <c r="N94" i="65"/>
  <c r="M94" i="65"/>
  <c r="N93" i="65"/>
  <c r="M93" i="65"/>
  <c r="N92" i="65"/>
  <c r="M92" i="65"/>
  <c r="N91" i="65"/>
  <c r="M91" i="65"/>
  <c r="N90" i="65"/>
  <c r="M90" i="65"/>
  <c r="N89" i="65"/>
  <c r="M89" i="65"/>
  <c r="N88" i="65"/>
  <c r="M88" i="65"/>
  <c r="N87" i="65"/>
  <c r="M87" i="65"/>
  <c r="N86" i="65"/>
  <c r="M86" i="65"/>
  <c r="N113" i="65"/>
  <c r="M113" i="65"/>
  <c r="N112" i="65"/>
  <c r="M112" i="65"/>
  <c r="N111" i="65"/>
  <c r="M111" i="65"/>
  <c r="N110" i="65"/>
  <c r="M110" i="65"/>
  <c r="N109" i="65"/>
  <c r="M109" i="65"/>
  <c r="N99" i="65"/>
  <c r="M99" i="65"/>
  <c r="N98" i="65"/>
  <c r="M98" i="65"/>
  <c r="N85" i="65"/>
  <c r="M85" i="65"/>
  <c r="N84" i="65"/>
  <c r="M84" i="65"/>
  <c r="N83" i="65"/>
  <c r="M83" i="65"/>
  <c r="N82" i="65"/>
  <c r="M82" i="65"/>
  <c r="N81" i="65"/>
  <c r="M81" i="65"/>
  <c r="N80" i="65"/>
  <c r="M80" i="65"/>
  <c r="N79" i="65"/>
  <c r="M79" i="65"/>
  <c r="N78" i="65"/>
  <c r="M78" i="65"/>
  <c r="N77" i="65"/>
  <c r="M77" i="65"/>
  <c r="N76" i="65"/>
  <c r="M76" i="65"/>
  <c r="N75" i="65"/>
  <c r="M75" i="65"/>
  <c r="N74" i="65"/>
  <c r="M74" i="65"/>
  <c r="N73" i="65"/>
  <c r="M73" i="65"/>
  <c r="N72" i="65"/>
  <c r="M72" i="65"/>
  <c r="N71" i="65"/>
  <c r="M71" i="65"/>
  <c r="N70" i="65"/>
  <c r="M70" i="65"/>
  <c r="N69" i="65"/>
  <c r="M69" i="65"/>
  <c r="N68" i="65"/>
  <c r="M68" i="65"/>
  <c r="N67" i="65"/>
  <c r="M67" i="65"/>
  <c r="N66" i="65"/>
  <c r="M66" i="65"/>
  <c r="N65" i="65"/>
  <c r="M65" i="65"/>
  <c r="N117" i="65"/>
  <c r="M117" i="65"/>
  <c r="N116" i="65"/>
  <c r="M116" i="65"/>
  <c r="N115" i="65"/>
  <c r="M115" i="65"/>
  <c r="N114" i="65"/>
  <c r="M114" i="65"/>
  <c r="N64" i="65"/>
  <c r="M64" i="65"/>
  <c r="N63" i="65"/>
  <c r="M63" i="65"/>
  <c r="N62" i="65"/>
  <c r="M62" i="65"/>
  <c r="N61" i="65"/>
  <c r="M61" i="65"/>
  <c r="N60" i="65"/>
  <c r="M60" i="65"/>
  <c r="N59" i="65"/>
  <c r="M59" i="65"/>
  <c r="N58" i="65"/>
  <c r="M58" i="65"/>
  <c r="N57" i="65"/>
  <c r="M57" i="65"/>
  <c r="N56" i="65"/>
  <c r="M56" i="65"/>
  <c r="N55" i="65"/>
  <c r="M55" i="65"/>
  <c r="N54" i="65"/>
  <c r="M54" i="65"/>
  <c r="N53" i="65"/>
  <c r="M53" i="65"/>
  <c r="N52" i="65"/>
  <c r="M52" i="65"/>
  <c r="N51" i="65"/>
  <c r="M51" i="65"/>
  <c r="N50" i="65"/>
  <c r="M50" i="65"/>
  <c r="N49" i="65"/>
  <c r="M49" i="65"/>
  <c r="N48" i="65"/>
  <c r="M48" i="65"/>
  <c r="N47" i="65"/>
  <c r="M47" i="65"/>
  <c r="N46" i="65"/>
  <c r="M46" i="65"/>
  <c r="N45" i="65"/>
  <c r="M45" i="65"/>
  <c r="N44" i="65"/>
  <c r="M44" i="65"/>
  <c r="N43" i="65"/>
  <c r="M43" i="65"/>
  <c r="N42" i="65"/>
  <c r="M42" i="65"/>
  <c r="N41" i="65"/>
  <c r="M41" i="65"/>
  <c r="N40" i="65"/>
  <c r="M40" i="65"/>
  <c r="N39" i="65"/>
  <c r="M39" i="65"/>
  <c r="N38" i="65"/>
  <c r="M38" i="65"/>
  <c r="N37" i="65"/>
  <c r="M37" i="65"/>
  <c r="N36" i="65"/>
  <c r="M36" i="65"/>
  <c r="N35" i="65"/>
  <c r="M35" i="65"/>
  <c r="N34" i="65"/>
  <c r="M34" i="65"/>
  <c r="N33" i="65"/>
  <c r="M33" i="65"/>
  <c r="N32" i="65"/>
  <c r="M32" i="65"/>
  <c r="N31" i="65"/>
  <c r="M31" i="65"/>
  <c r="N30" i="65"/>
  <c r="M30" i="65"/>
  <c r="N29" i="65"/>
  <c r="M29" i="65"/>
  <c r="N28" i="65"/>
  <c r="M28" i="65"/>
  <c r="N27" i="65"/>
  <c r="M27" i="65"/>
  <c r="N26" i="65"/>
  <c r="M26" i="65"/>
  <c r="N25" i="65"/>
  <c r="M25" i="65"/>
  <c r="N24" i="65"/>
  <c r="M24" i="65"/>
  <c r="N23" i="65"/>
  <c r="M23" i="65"/>
  <c r="N22" i="65"/>
  <c r="M22" i="65"/>
  <c r="N21" i="65"/>
  <c r="M21" i="65"/>
  <c r="N20" i="65"/>
  <c r="M20" i="65"/>
  <c r="N19" i="65"/>
  <c r="M19" i="65"/>
  <c r="N18" i="65"/>
  <c r="M18" i="65"/>
  <c r="N17" i="65"/>
  <c r="M17" i="65"/>
  <c r="N16" i="65"/>
  <c r="M16" i="65"/>
  <c r="M15" i="65"/>
  <c r="N15" i="65" s="1"/>
  <c r="M14" i="65"/>
  <c r="N14" i="65" s="1"/>
  <c r="I5" i="65"/>
  <c r="F5" i="65"/>
  <c r="C5" i="65"/>
  <c r="A5" i="65"/>
  <c r="E13" i="65" l="1"/>
  <c r="J110" i="66"/>
  <c r="I110" i="66"/>
  <c r="K110" i="66"/>
  <c r="J13" i="65" s="1"/>
  <c r="Q110" i="66" l="1"/>
  <c r="H13" i="65"/>
  <c r="I13" i="65" l="1"/>
  <c r="N68" i="64"/>
  <c r="M68" i="64"/>
  <c r="I68" i="64"/>
  <c r="N67" i="64"/>
  <c r="M67" i="64"/>
  <c r="I67" i="64"/>
  <c r="N66" i="64"/>
  <c r="M66" i="64"/>
  <c r="I66" i="64"/>
  <c r="N65" i="64"/>
  <c r="M65" i="64"/>
  <c r="I65" i="64"/>
  <c r="N64" i="64"/>
  <c r="M64" i="64"/>
  <c r="I64" i="64"/>
  <c r="N63" i="64"/>
  <c r="M63" i="64"/>
  <c r="I63" i="64"/>
  <c r="N62" i="64"/>
  <c r="M62" i="64"/>
  <c r="I62" i="64"/>
  <c r="N61" i="64"/>
  <c r="M61" i="64"/>
  <c r="I61" i="64"/>
  <c r="N60" i="64"/>
  <c r="M60" i="64"/>
  <c r="I60" i="64"/>
  <c r="N59" i="64"/>
  <c r="M59" i="64"/>
  <c r="I59" i="64"/>
  <c r="N58" i="64"/>
  <c r="M58" i="64"/>
  <c r="I58" i="64"/>
  <c r="N57" i="64"/>
  <c r="M57" i="64"/>
  <c r="I57" i="64"/>
  <c r="N56" i="64"/>
  <c r="M56" i="64"/>
  <c r="I56" i="64"/>
  <c r="N55" i="64"/>
  <c r="M55" i="64"/>
  <c r="I55" i="64"/>
  <c r="N54" i="64"/>
  <c r="M54" i="64"/>
  <c r="I54" i="64"/>
  <c r="N53" i="64"/>
  <c r="M53" i="64"/>
  <c r="I53" i="64"/>
  <c r="N52" i="64"/>
  <c r="M52" i="64"/>
  <c r="I52" i="64"/>
  <c r="N51" i="64"/>
  <c r="M51" i="64"/>
  <c r="I51" i="64"/>
  <c r="N50" i="64"/>
  <c r="M50" i="64"/>
  <c r="I50" i="64"/>
  <c r="N49" i="64"/>
  <c r="M49" i="64"/>
  <c r="I49" i="64"/>
  <c r="N48" i="64"/>
  <c r="M48" i="64"/>
  <c r="I48" i="64"/>
  <c r="N47" i="64"/>
  <c r="M47" i="64"/>
  <c r="I47" i="64"/>
  <c r="N46" i="64"/>
  <c r="M46" i="64"/>
  <c r="I46" i="64"/>
  <c r="N45" i="64"/>
  <c r="M45" i="64"/>
  <c r="N44" i="64"/>
  <c r="M44" i="64"/>
  <c r="N43" i="64"/>
  <c r="M43" i="64"/>
  <c r="N42" i="64"/>
  <c r="M42" i="64"/>
  <c r="N41" i="64"/>
  <c r="M41" i="64"/>
  <c r="N40" i="64"/>
  <c r="M40" i="64"/>
  <c r="N39" i="64"/>
  <c r="M39" i="64"/>
  <c r="N38" i="64"/>
  <c r="M38" i="64"/>
  <c r="N37" i="64"/>
  <c r="M37" i="64"/>
  <c r="N36" i="64"/>
  <c r="M36" i="64"/>
  <c r="N35" i="64"/>
  <c r="M35" i="64"/>
  <c r="N34" i="64"/>
  <c r="M34" i="64"/>
  <c r="N33" i="64"/>
  <c r="M33" i="64"/>
  <c r="N32" i="64"/>
  <c r="M32" i="64"/>
  <c r="N31" i="64"/>
  <c r="M31" i="64"/>
  <c r="N30" i="64"/>
  <c r="M30" i="64"/>
  <c r="N29" i="64"/>
  <c r="M29" i="64"/>
  <c r="N28" i="64"/>
  <c r="M28" i="64"/>
  <c r="N27" i="64"/>
  <c r="M27" i="64"/>
  <c r="N26" i="64"/>
  <c r="M26" i="64"/>
  <c r="N25" i="64"/>
  <c r="M25" i="64"/>
  <c r="N24" i="64"/>
  <c r="M24" i="64"/>
  <c r="N23" i="64"/>
  <c r="M23" i="64"/>
  <c r="N22" i="64"/>
  <c r="M22" i="64"/>
  <c r="N21" i="64"/>
  <c r="M21" i="64"/>
  <c r="N20" i="64"/>
  <c r="M20" i="64"/>
  <c r="N19" i="64"/>
  <c r="M19" i="64"/>
  <c r="N18" i="64"/>
  <c r="M18" i="64"/>
  <c r="N17" i="64"/>
  <c r="M17" i="64"/>
  <c r="N16" i="64"/>
  <c r="M16" i="64"/>
  <c r="N15" i="64"/>
  <c r="M15" i="64"/>
  <c r="N14" i="64"/>
  <c r="M14" i="64"/>
  <c r="M13" i="64"/>
  <c r="N13" i="64" s="1"/>
  <c r="M12" i="64"/>
  <c r="N12" i="64" s="1"/>
  <c r="I4" i="64"/>
  <c r="F4" i="64"/>
  <c r="C4" i="64"/>
  <c r="A4" i="64"/>
  <c r="I55" i="39"/>
  <c r="I56" i="39"/>
  <c r="I57" i="39"/>
  <c r="I58" i="39"/>
  <c r="I59" i="39"/>
  <c r="I60" i="39"/>
  <c r="I61" i="39"/>
  <c r="I62" i="39"/>
  <c r="I63" i="39"/>
  <c r="I64" i="39"/>
  <c r="I65" i="39"/>
  <c r="AJ45" i="30" l="1"/>
  <c r="AI45" i="30"/>
  <c r="AH45" i="30"/>
  <c r="AG45" i="30"/>
  <c r="AF45" i="30"/>
  <c r="AE45" i="30"/>
  <c r="AI41" i="30"/>
  <c r="AH41" i="30"/>
  <c r="AG41" i="30"/>
  <c r="AF41" i="30"/>
  <c r="AE41" i="30"/>
  <c r="AI40" i="30"/>
  <c r="AH40" i="30"/>
  <c r="AG40" i="30"/>
  <c r="AF40" i="30"/>
  <c r="AE40" i="30"/>
  <c r="AH33" i="30"/>
  <c r="AG33" i="30"/>
  <c r="AF33" i="30"/>
  <c r="AE33" i="30"/>
  <c r="AH32" i="30"/>
  <c r="AG32" i="30"/>
  <c r="AF32" i="30"/>
  <c r="AE32" i="30"/>
  <c r="AI27" i="30"/>
  <c r="AH27" i="30"/>
  <c r="AG27" i="30"/>
  <c r="AF27" i="30"/>
  <c r="AE27" i="30"/>
  <c r="AH26" i="30"/>
  <c r="AG26" i="30"/>
  <c r="AF26" i="30"/>
  <c r="AE26" i="30"/>
  <c r="AH25" i="30"/>
  <c r="AG25" i="30"/>
  <c r="AF25" i="30"/>
  <c r="AE25" i="30"/>
  <c r="AH24" i="30"/>
  <c r="AG24" i="30"/>
  <c r="AF24" i="30"/>
  <c r="AE24" i="30"/>
  <c r="AH23" i="30"/>
  <c r="AG23" i="30"/>
  <c r="AF23" i="30"/>
  <c r="AE23" i="30"/>
  <c r="AH22" i="30"/>
  <c r="AG22" i="30"/>
  <c r="AF22" i="30"/>
  <c r="AE22" i="30"/>
  <c r="AH21" i="30"/>
  <c r="AG21" i="30"/>
  <c r="AF21" i="30"/>
  <c r="AE21" i="30"/>
  <c r="AH20" i="30"/>
  <c r="AG20" i="30"/>
  <c r="AF20" i="30"/>
  <c r="AE20" i="30"/>
  <c r="AH19" i="30"/>
  <c r="AG19" i="30"/>
  <c r="AF19" i="30"/>
  <c r="AE19" i="30"/>
  <c r="AI18" i="30"/>
  <c r="AH18" i="30"/>
  <c r="AG18" i="30"/>
  <c r="AF18" i="30"/>
  <c r="AE18" i="30"/>
  <c r="AW3" i="30"/>
  <c r="AK50" i="30"/>
  <c r="AK3" i="30"/>
  <c r="Y50" i="30"/>
  <c r="Y3" i="30"/>
  <c r="F57" i="4" l="1"/>
  <c r="D57" i="4"/>
  <c r="B57" i="4"/>
  <c r="A57" i="4"/>
  <c r="H56" i="1"/>
  <c r="K56" i="1" s="1"/>
  <c r="E56" i="1"/>
  <c r="J57" i="1" s="1"/>
  <c r="B56" i="1"/>
  <c r="J55" i="1" s="1"/>
  <c r="A56" i="1"/>
  <c r="E5" i="1"/>
  <c r="B5" i="1"/>
  <c r="A5" i="1"/>
  <c r="N55" i="30"/>
  <c r="L55" i="30"/>
  <c r="J102" i="30"/>
  <c r="H102" i="30"/>
  <c r="E102" i="30"/>
  <c r="B102" i="30"/>
  <c r="J55" i="30"/>
  <c r="H55" i="30"/>
  <c r="E55" i="30"/>
  <c r="B55" i="30"/>
  <c r="O61" i="23" l="1"/>
  <c r="T60" i="23"/>
  <c r="Q59" i="23"/>
  <c r="R59" i="23" s="1"/>
  <c r="Q58" i="23"/>
  <c r="R58" i="23" s="1"/>
  <c r="Q57" i="23"/>
  <c r="R57" i="23" s="1"/>
  <c r="Q56" i="23"/>
  <c r="R56" i="23" s="1"/>
  <c r="Q55" i="23"/>
  <c r="R55" i="23" s="1"/>
  <c r="Q54" i="23"/>
  <c r="R54" i="23" s="1"/>
  <c r="Q53" i="23"/>
  <c r="R53" i="23" s="1"/>
  <c r="Q52" i="23"/>
  <c r="R52" i="23" s="1"/>
  <c r="Q51" i="23"/>
  <c r="R51" i="23" s="1"/>
  <c r="Q50" i="23"/>
  <c r="R50" i="23" s="1"/>
  <c r="Q49" i="23"/>
  <c r="R49" i="23" s="1"/>
  <c r="Q48" i="23"/>
  <c r="K48" i="23"/>
  <c r="H49" i="23" s="1"/>
  <c r="K49" i="23" s="1"/>
  <c r="Q61" i="23" l="1"/>
  <c r="R48" i="23"/>
  <c r="M48" i="23" s="1"/>
  <c r="H50" i="23"/>
  <c r="M49" i="23"/>
  <c r="R61" i="23" l="1"/>
  <c r="Q63" i="23" s="1"/>
  <c r="K50" i="23"/>
  <c r="H51" i="23" s="1"/>
  <c r="K51" i="23" l="1"/>
  <c r="H52" i="23" s="1"/>
  <c r="M50" i="23"/>
  <c r="K52" i="23" l="1"/>
  <c r="H53" i="23" s="1"/>
  <c r="M51" i="23"/>
  <c r="K53" i="23" l="1"/>
  <c r="H54" i="23" s="1"/>
  <c r="M52" i="23"/>
  <c r="K54" i="23" l="1"/>
  <c r="H55" i="23" s="1"/>
  <c r="M53" i="23"/>
  <c r="M54" i="23" l="1"/>
  <c r="K55" i="23"/>
  <c r="H56" i="23" s="1"/>
  <c r="K56" i="23" l="1"/>
  <c r="H57" i="23" s="1"/>
  <c r="M55" i="23"/>
  <c r="M56" i="23" l="1"/>
  <c r="K57" i="23"/>
  <c r="H58" i="23" s="1"/>
  <c r="M57" i="23" l="1"/>
  <c r="K58" i="23"/>
  <c r="H59" i="23" s="1"/>
  <c r="K59" i="23" l="1"/>
  <c r="K61" i="23" s="1"/>
  <c r="I25" i="23" s="1"/>
  <c r="M58" i="23"/>
  <c r="M59" i="23" l="1"/>
  <c r="M61" i="23" s="1"/>
  <c r="I26" i="23" s="1"/>
  <c r="E53" i="68" l="1"/>
  <c r="J119" i="65"/>
  <c r="F62" i="30" s="1"/>
  <c r="J70" i="64"/>
  <c r="G62" i="30" s="1"/>
  <c r="J53" i="68"/>
  <c r="H62" i="30" s="1"/>
  <c r="I119" i="65"/>
  <c r="F13" i="30" s="1"/>
  <c r="AF13" i="30" s="1"/>
  <c r="I70" i="64"/>
  <c r="G13" i="30" s="1"/>
  <c r="AG13" i="30" s="1"/>
  <c r="I53" i="68"/>
  <c r="H13" i="30" s="1"/>
  <c r="AH13" i="30" s="1"/>
  <c r="E119" i="65"/>
  <c r="E70" i="64"/>
  <c r="H53" i="68" l="1"/>
  <c r="H70" i="64"/>
  <c r="H119" i="65"/>
  <c r="MV3" i="35" l="1"/>
  <c r="J46" i="20" l="1"/>
  <c r="G19" i="63" l="1"/>
  <c r="C20" i="63"/>
  <c r="C19" i="63"/>
  <c r="C18" i="63"/>
  <c r="C17" i="63"/>
  <c r="A1" i="63"/>
  <c r="E91" i="30" l="1"/>
  <c r="S42" i="30"/>
  <c r="AN1" i="30" l="1"/>
  <c r="H40" i="35" l="1"/>
  <c r="DU6" i="85" s="1"/>
  <c r="E40" i="35"/>
  <c r="DR6" i="85" s="1"/>
  <c r="H13" i="83" l="1"/>
  <c r="AD6" i="85" s="1"/>
  <c r="M13" i="11"/>
  <c r="H16" i="83" l="1"/>
  <c r="N16" i="83" s="1"/>
  <c r="C10" i="84" s="1"/>
  <c r="G10" i="84" s="1"/>
  <c r="EW6" i="85" s="1"/>
  <c r="N18" i="83" l="1"/>
  <c r="X38" i="30"/>
  <c r="X44" i="30"/>
  <c r="X46" i="30" s="1"/>
  <c r="P1" i="30" l="1"/>
  <c r="Y13" i="30"/>
  <c r="Y14" i="30"/>
  <c r="Y15" i="30"/>
  <c r="S16" i="30"/>
  <c r="T16" i="30"/>
  <c r="U16" i="30"/>
  <c r="V16" i="30"/>
  <c r="Y18" i="30"/>
  <c r="Y19" i="30"/>
  <c r="Y20" i="30"/>
  <c r="Y21" i="30"/>
  <c r="Y22" i="30"/>
  <c r="Y23" i="30"/>
  <c r="Y24" i="30"/>
  <c r="Y25" i="30"/>
  <c r="Y26" i="30"/>
  <c r="Y27" i="30"/>
  <c r="Y29" i="30"/>
  <c r="S30" i="30"/>
  <c r="T30" i="30"/>
  <c r="U30" i="30"/>
  <c r="V30" i="30"/>
  <c r="W30" i="30"/>
  <c r="Y32" i="30"/>
  <c r="Y33" i="30"/>
  <c r="S34" i="30"/>
  <c r="T34" i="30"/>
  <c r="U34" i="30"/>
  <c r="V34" i="30"/>
  <c r="Y36" i="30"/>
  <c r="Y37" i="30"/>
  <c r="Y40" i="30"/>
  <c r="Y41" i="30"/>
  <c r="T42" i="30"/>
  <c r="U42" i="30"/>
  <c r="V42" i="30"/>
  <c r="W42" i="30"/>
  <c r="Y45" i="30"/>
  <c r="T44" i="30" l="1"/>
  <c r="T46" i="30" s="1"/>
  <c r="S44" i="30"/>
  <c r="S46" i="30" s="1"/>
  <c r="V44" i="30"/>
  <c r="V46" i="30" s="1"/>
  <c r="Y38" i="30"/>
  <c r="W44" i="30"/>
  <c r="W46" i="30" s="1"/>
  <c r="U44" i="30"/>
  <c r="U46" i="30" s="1"/>
  <c r="Y16" i="30"/>
  <c r="Y30" i="30"/>
  <c r="Y42" i="30"/>
  <c r="Y34" i="30"/>
  <c r="Y44" i="30" l="1"/>
  <c r="Y46" i="30" s="1"/>
  <c r="J69" i="23" l="1"/>
  <c r="M17" i="39"/>
  <c r="O22" i="15" l="1"/>
  <c r="O15" i="15"/>
  <c r="E136" i="30" l="1"/>
  <c r="E121" i="30"/>
  <c r="I91" i="30" l="1"/>
  <c r="H91" i="30"/>
  <c r="G91" i="30"/>
  <c r="F91" i="30"/>
  <c r="I137" i="30"/>
  <c r="H137" i="30"/>
  <c r="G137" i="30"/>
  <c r="F137" i="30"/>
  <c r="E137" i="30"/>
  <c r="E138" i="30" s="1"/>
  <c r="I136" i="30"/>
  <c r="H136" i="30"/>
  <c r="G136" i="30"/>
  <c r="F136" i="30"/>
  <c r="K136" i="30" l="1"/>
  <c r="K137" i="30"/>
  <c r="I138" i="30"/>
  <c r="H138" i="30"/>
  <c r="G138" i="30"/>
  <c r="F138" i="30"/>
  <c r="K91" i="30"/>
  <c r="K90" i="30"/>
  <c r="K89" i="30"/>
  <c r="K45" i="30"/>
  <c r="K40" i="30"/>
  <c r="K41" i="30"/>
  <c r="F42" i="30"/>
  <c r="AR42" i="30" s="1"/>
  <c r="G42" i="30"/>
  <c r="AS42" i="30" s="1"/>
  <c r="H42" i="30"/>
  <c r="AT42" i="30" s="1"/>
  <c r="I42" i="30"/>
  <c r="AU42" i="30" s="1"/>
  <c r="E42" i="30"/>
  <c r="AQ42" i="30" s="1"/>
  <c r="L45" i="30" l="1"/>
  <c r="AE42" i="30"/>
  <c r="K138" i="30"/>
  <c r="AI42" i="30"/>
  <c r="AH42" i="30"/>
  <c r="AF42" i="30"/>
  <c r="K42" i="30"/>
  <c r="AK41" i="30"/>
  <c r="AK40" i="30"/>
  <c r="AG42" i="30"/>
  <c r="E129" i="30"/>
  <c r="F129" i="30"/>
  <c r="G129" i="30"/>
  <c r="H129" i="30"/>
  <c r="F128" i="30"/>
  <c r="G128" i="30"/>
  <c r="H128" i="30"/>
  <c r="E128" i="30"/>
  <c r="H123" i="30"/>
  <c r="I123" i="30"/>
  <c r="E115" i="30"/>
  <c r="F115" i="30"/>
  <c r="G115" i="30"/>
  <c r="H115" i="30"/>
  <c r="E116" i="30"/>
  <c r="F116" i="30"/>
  <c r="G116" i="30"/>
  <c r="H116" i="30"/>
  <c r="E117" i="30"/>
  <c r="F117" i="30"/>
  <c r="G117" i="30"/>
  <c r="H117" i="30"/>
  <c r="E118" i="30"/>
  <c r="F118" i="30"/>
  <c r="G118" i="30"/>
  <c r="H118" i="30"/>
  <c r="E119" i="30"/>
  <c r="F119" i="30"/>
  <c r="G119" i="30"/>
  <c r="H119" i="30"/>
  <c r="E120" i="30"/>
  <c r="F120" i="30"/>
  <c r="G120" i="30"/>
  <c r="H120" i="30"/>
  <c r="F121" i="30"/>
  <c r="G121" i="30"/>
  <c r="H121" i="30"/>
  <c r="E122" i="30"/>
  <c r="F122" i="30"/>
  <c r="G122" i="30"/>
  <c r="H122" i="30"/>
  <c r="E123" i="30"/>
  <c r="F123" i="30"/>
  <c r="G123" i="30"/>
  <c r="I114" i="30"/>
  <c r="F114" i="30"/>
  <c r="G114" i="30"/>
  <c r="H114" i="30"/>
  <c r="E114" i="30"/>
  <c r="BI42" i="30" l="1"/>
  <c r="G130" i="30"/>
  <c r="AW42" i="30"/>
  <c r="AK42" i="30"/>
  <c r="K121" i="30"/>
  <c r="K122" i="30"/>
  <c r="E130" i="30"/>
  <c r="K120" i="30"/>
  <c r="K117" i="30"/>
  <c r="K119" i="30"/>
  <c r="K115" i="30"/>
  <c r="K118" i="30"/>
  <c r="H130" i="30"/>
  <c r="F130" i="30"/>
  <c r="K129" i="30"/>
  <c r="K128" i="30"/>
  <c r="K123" i="30"/>
  <c r="K116" i="30"/>
  <c r="K114" i="30"/>
  <c r="K130" i="30" l="1"/>
  <c r="N65" i="39"/>
  <c r="N64" i="39"/>
  <c r="N63" i="39"/>
  <c r="M65" i="39"/>
  <c r="M64" i="39"/>
  <c r="M34" i="39"/>
  <c r="N34" i="39"/>
  <c r="M35" i="39"/>
  <c r="N35" i="39"/>
  <c r="M36" i="39"/>
  <c r="N36" i="39"/>
  <c r="M37" i="39"/>
  <c r="N37" i="39"/>
  <c r="M38" i="39"/>
  <c r="N38" i="39"/>
  <c r="M39" i="39"/>
  <c r="N39" i="39"/>
  <c r="M40" i="39"/>
  <c r="N40" i="39"/>
  <c r="M41" i="39"/>
  <c r="N41" i="39"/>
  <c r="M42" i="39"/>
  <c r="N42" i="39"/>
  <c r="M43" i="39"/>
  <c r="N43" i="39"/>
  <c r="M44" i="39"/>
  <c r="N44" i="39"/>
  <c r="M45" i="39"/>
  <c r="N45" i="39"/>
  <c r="M46" i="39"/>
  <c r="N46" i="39"/>
  <c r="M47" i="39"/>
  <c r="N47" i="39"/>
  <c r="M48" i="39"/>
  <c r="N48" i="39"/>
  <c r="M49" i="39"/>
  <c r="N49" i="39"/>
  <c r="M50" i="39"/>
  <c r="N50" i="39"/>
  <c r="M51" i="39"/>
  <c r="N51" i="39"/>
  <c r="M52" i="39"/>
  <c r="N52" i="39"/>
  <c r="M53" i="39"/>
  <c r="N53" i="39"/>
  <c r="M54" i="39"/>
  <c r="N54" i="39"/>
  <c r="M55" i="39"/>
  <c r="N55" i="39"/>
  <c r="M56" i="39"/>
  <c r="N56" i="39"/>
  <c r="M57" i="39"/>
  <c r="N57" i="39"/>
  <c r="M58" i="39"/>
  <c r="N58" i="39"/>
  <c r="M59" i="39"/>
  <c r="N59" i="39"/>
  <c r="M60" i="39"/>
  <c r="N60" i="39"/>
  <c r="M61" i="39"/>
  <c r="N61" i="39"/>
  <c r="M62" i="39"/>
  <c r="N62" i="39"/>
  <c r="M63" i="39"/>
  <c r="L41" i="33" l="1"/>
  <c r="H15" i="30" l="1"/>
  <c r="M40" i="32"/>
  <c r="L41" i="32"/>
  <c r="E41" i="31"/>
  <c r="L41" i="31"/>
  <c r="AH15" i="30" l="1"/>
  <c r="E15" i="30"/>
  <c r="G15" i="30"/>
  <c r="K40" i="35"/>
  <c r="DX6" i="85" s="1"/>
  <c r="M41" i="33"/>
  <c r="J16" i="15"/>
  <c r="L16" i="15"/>
  <c r="L23" i="15" s="1"/>
  <c r="P40" i="35" l="1"/>
  <c r="EA6" i="85" s="1"/>
  <c r="O40" i="35"/>
  <c r="DZ6" i="85" s="1"/>
  <c r="J23" i="15"/>
  <c r="AE15" i="30"/>
  <c r="AG15" i="30"/>
  <c r="H64" i="30"/>
  <c r="L13" i="11"/>
  <c r="H111" i="30" l="1"/>
  <c r="J36" i="30"/>
  <c r="L55" i="11"/>
  <c r="AB1" i="30"/>
  <c r="AJ36" i="30" l="1"/>
  <c r="F15" i="30"/>
  <c r="J85" i="30"/>
  <c r="M41" i="32"/>
  <c r="M41" i="31"/>
  <c r="A51" i="1"/>
  <c r="F91" i="4"/>
  <c r="E91" i="4"/>
  <c r="D91" i="4"/>
  <c r="C91" i="4"/>
  <c r="B91" i="4"/>
  <c r="G89" i="4"/>
  <c r="G88" i="4"/>
  <c r="G87" i="4"/>
  <c r="G86" i="4"/>
  <c r="G85" i="4"/>
  <c r="G84" i="4"/>
  <c r="G83" i="4"/>
  <c r="G82" i="4"/>
  <c r="G81" i="4"/>
  <c r="G80" i="4"/>
  <c r="G79" i="4"/>
  <c r="G78" i="4"/>
  <c r="G77" i="4"/>
  <c r="G76" i="4"/>
  <c r="G75" i="4"/>
  <c r="G74" i="4"/>
  <c r="G73" i="4"/>
  <c r="F70" i="4"/>
  <c r="G68" i="4"/>
  <c r="G66" i="4"/>
  <c r="G65" i="4"/>
  <c r="G64" i="4"/>
  <c r="G63" i="4"/>
  <c r="E93" i="1"/>
  <c r="D93" i="1"/>
  <c r="C93" i="1"/>
  <c r="B93" i="1"/>
  <c r="F91" i="1"/>
  <c r="F90" i="1"/>
  <c r="F89" i="1"/>
  <c r="F88" i="1"/>
  <c r="F87" i="1"/>
  <c r="F86" i="1"/>
  <c r="F85" i="1"/>
  <c r="F84" i="1"/>
  <c r="F83" i="1"/>
  <c r="F82" i="1"/>
  <c r="F81" i="1"/>
  <c r="F80" i="1"/>
  <c r="F79" i="1"/>
  <c r="F78" i="1"/>
  <c r="F77" i="1"/>
  <c r="E73" i="1"/>
  <c r="D73" i="1"/>
  <c r="C73" i="1"/>
  <c r="B73" i="1"/>
  <c r="B95" i="1" s="1"/>
  <c r="F71" i="1"/>
  <c r="F70" i="1"/>
  <c r="F69" i="1"/>
  <c r="F68" i="1"/>
  <c r="F67" i="1"/>
  <c r="F66" i="1"/>
  <c r="F65" i="1"/>
  <c r="F64" i="1"/>
  <c r="F63" i="1"/>
  <c r="F62" i="1"/>
  <c r="G62" i="1" s="1"/>
  <c r="AF15" i="30" l="1"/>
  <c r="G82" i="1"/>
  <c r="G70" i="1"/>
  <c r="G84" i="1"/>
  <c r="G85" i="1"/>
  <c r="E78" i="30"/>
  <c r="G78" i="30"/>
  <c r="G83" i="1"/>
  <c r="D95" i="1"/>
  <c r="G87" i="1"/>
  <c r="H78" i="30"/>
  <c r="G88" i="1"/>
  <c r="G69" i="1"/>
  <c r="G63" i="1"/>
  <c r="G90" i="1"/>
  <c r="F78" i="30"/>
  <c r="G79" i="1"/>
  <c r="G91" i="1"/>
  <c r="E64" i="30"/>
  <c r="J132" i="30"/>
  <c r="K132" i="30" s="1"/>
  <c r="G71" i="1"/>
  <c r="G86" i="1"/>
  <c r="G64" i="1"/>
  <c r="G89" i="1"/>
  <c r="G65" i="1"/>
  <c r="G66" i="1"/>
  <c r="G67" i="1"/>
  <c r="G80" i="1"/>
  <c r="G64" i="30"/>
  <c r="E95" i="1"/>
  <c r="I78" i="30"/>
  <c r="G77" i="1"/>
  <c r="G78" i="1"/>
  <c r="G68" i="1"/>
  <c r="G81" i="1"/>
  <c r="E63" i="30"/>
  <c r="G70" i="4"/>
  <c r="G91" i="4"/>
  <c r="F93" i="1"/>
  <c r="C95" i="1"/>
  <c r="F73" i="1"/>
  <c r="F95" i="1" s="1"/>
  <c r="H63" i="30" l="1"/>
  <c r="F63" i="30"/>
  <c r="G63" i="30"/>
  <c r="G111" i="30"/>
  <c r="E111" i="30"/>
  <c r="G93" i="1"/>
  <c r="G73" i="1"/>
  <c r="G95" i="1" l="1"/>
  <c r="B51" i="30"/>
  <c r="B97" i="30" s="1"/>
  <c r="AK45" i="30" l="1"/>
  <c r="AK32" i="30"/>
  <c r="AE34" i="30"/>
  <c r="K86" i="30" l="1"/>
  <c r="K85" i="30"/>
  <c r="H83" i="30"/>
  <c r="G83" i="30"/>
  <c r="F83" i="30"/>
  <c r="E83" i="30"/>
  <c r="K82" i="30"/>
  <c r="K81" i="30"/>
  <c r="H79" i="30"/>
  <c r="F79" i="30"/>
  <c r="E79" i="30"/>
  <c r="K78" i="30"/>
  <c r="G79" i="30"/>
  <c r="K76" i="30"/>
  <c r="K75" i="30"/>
  <c r="K74" i="30"/>
  <c r="K73" i="30"/>
  <c r="K72" i="30"/>
  <c r="K71" i="30"/>
  <c r="K70" i="30"/>
  <c r="K69" i="30"/>
  <c r="K68" i="30"/>
  <c r="K67" i="30"/>
  <c r="O76" i="30" l="1"/>
  <c r="K87" i="30"/>
  <c r="K83" i="30"/>
  <c r="J87" i="30"/>
  <c r="I79" i="30"/>
  <c r="I93" i="30" l="1"/>
  <c r="J93" i="30"/>
  <c r="K79" i="30"/>
  <c r="AG34" i="30" l="1"/>
  <c r="AH34" i="30"/>
  <c r="AK19" i="30" l="1"/>
  <c r="AK24" i="30"/>
  <c r="AK25" i="30"/>
  <c r="K63" i="30"/>
  <c r="AK27" i="30"/>
  <c r="AK23" i="30"/>
  <c r="AK33" i="30"/>
  <c r="AF34" i="30"/>
  <c r="AK20" i="30"/>
  <c r="AK22" i="30"/>
  <c r="AK21" i="30"/>
  <c r="AK26" i="30"/>
  <c r="AK18" i="30"/>
  <c r="AK34" i="30" l="1"/>
  <c r="H23" i="20"/>
  <c r="H46" i="20" l="1"/>
  <c r="F61" i="23"/>
  <c r="E61" i="23"/>
  <c r="C61" i="23"/>
  <c r="B61" i="23"/>
  <c r="G59" i="23"/>
  <c r="G58" i="23"/>
  <c r="G57" i="23"/>
  <c r="G56" i="23"/>
  <c r="G55" i="23"/>
  <c r="G54" i="23"/>
  <c r="G53" i="23"/>
  <c r="G52" i="23"/>
  <c r="G51" i="23"/>
  <c r="G50" i="23"/>
  <c r="T50" i="23" s="1"/>
  <c r="G49" i="23"/>
  <c r="G48" i="23"/>
  <c r="S59" i="23" l="1"/>
  <c r="T59" i="23"/>
  <c r="S57" i="23"/>
  <c r="T57" i="23"/>
  <c r="S55" i="23"/>
  <c r="T55" i="23"/>
  <c r="S51" i="23"/>
  <c r="T51" i="23"/>
  <c r="S58" i="23"/>
  <c r="T58" i="23"/>
  <c r="S49" i="23"/>
  <c r="T49" i="23"/>
  <c r="S52" i="23"/>
  <c r="T52" i="23"/>
  <c r="S54" i="23"/>
  <c r="T54" i="23"/>
  <c r="S56" i="23"/>
  <c r="T56" i="23"/>
  <c r="S48" i="23"/>
  <c r="T48" i="23"/>
  <c r="S53" i="23"/>
  <c r="T53" i="23"/>
  <c r="S50" i="23"/>
  <c r="I28" i="23"/>
  <c r="G61" i="23"/>
  <c r="F21" i="83" l="1"/>
  <c r="S66" i="23"/>
  <c r="S65" i="23"/>
  <c r="I27" i="23"/>
  <c r="T61" i="23"/>
  <c r="F36" i="1"/>
  <c r="F35" i="1"/>
  <c r="F24" i="83" l="1"/>
  <c r="A24" i="83" s="1"/>
  <c r="F23" i="83"/>
  <c r="A23" i="83" s="1"/>
  <c r="G20" i="63"/>
  <c r="I29" i="23"/>
  <c r="G35" i="1"/>
  <c r="G36" i="1"/>
  <c r="G21" i="63" l="1"/>
  <c r="I4" i="63" s="1"/>
  <c r="I63" i="29"/>
  <c r="I64" i="29"/>
  <c r="I62" i="29"/>
  <c r="I61" i="29"/>
  <c r="I58" i="29"/>
  <c r="I57" i="29"/>
  <c r="I56" i="29"/>
  <c r="I55" i="29"/>
  <c r="I54" i="29"/>
  <c r="I53" i="29"/>
  <c r="I52" i="29"/>
  <c r="I51" i="29"/>
  <c r="I72" i="29"/>
  <c r="I71" i="29"/>
  <c r="I70" i="29"/>
  <c r="I69" i="29"/>
  <c r="I68" i="29"/>
  <c r="I67" i="29"/>
  <c r="I66" i="29"/>
  <c r="I65" i="29"/>
  <c r="I60" i="29"/>
  <c r="I59" i="29"/>
  <c r="E67" i="39" l="1"/>
  <c r="K38" i="28"/>
  <c r="K15" i="28"/>
  <c r="K16" i="28"/>
  <c r="K17" i="28"/>
  <c r="K18" i="28"/>
  <c r="K19" i="28"/>
  <c r="K20" i="28"/>
  <c r="K21" i="28"/>
  <c r="K22" i="28"/>
  <c r="K23" i="28"/>
  <c r="K24" i="28"/>
  <c r="K25" i="28"/>
  <c r="K26" i="28"/>
  <c r="K27" i="28"/>
  <c r="K28" i="28"/>
  <c r="K29" i="28"/>
  <c r="K30" i="28"/>
  <c r="K31" i="28"/>
  <c r="K32" i="28"/>
  <c r="K33" i="28"/>
  <c r="K34" i="28"/>
  <c r="K35" i="28"/>
  <c r="K36" i="28"/>
  <c r="K37" i="28"/>
  <c r="K13" i="28"/>
  <c r="K14" i="28"/>
  <c r="G40" i="28"/>
  <c r="F40" i="28"/>
  <c r="J67" i="39" l="1"/>
  <c r="H65" i="30"/>
  <c r="G65" i="30" l="1"/>
  <c r="G93" i="30" s="1"/>
  <c r="E62" i="30"/>
  <c r="H93" i="30"/>
  <c r="H109" i="30"/>
  <c r="E65" i="30" l="1"/>
  <c r="E93" i="30" s="1"/>
  <c r="K62" i="30"/>
  <c r="F109" i="30"/>
  <c r="G109" i="30"/>
  <c r="I154" i="29" l="1"/>
  <c r="I153" i="29"/>
  <c r="I152" i="29"/>
  <c r="I151" i="29"/>
  <c r="I132" i="29"/>
  <c r="I131" i="29"/>
  <c r="I133" i="29"/>
  <c r="I125" i="29"/>
  <c r="I124" i="29"/>
  <c r="I123" i="29"/>
  <c r="I122" i="29"/>
  <c r="I121" i="29"/>
  <c r="I120" i="29"/>
  <c r="I119" i="29"/>
  <c r="I118" i="29"/>
  <c r="I117" i="29"/>
  <c r="I116" i="29"/>
  <c r="I115" i="29"/>
  <c r="I114" i="29"/>
  <c r="I113" i="29"/>
  <c r="I112" i="29"/>
  <c r="I111" i="29"/>
  <c r="I110" i="29"/>
  <c r="I109" i="29"/>
  <c r="I108" i="29"/>
  <c r="I107" i="29"/>
  <c r="I106" i="29"/>
  <c r="I105" i="29"/>
  <c r="I104" i="29"/>
  <c r="I103" i="29"/>
  <c r="I102" i="29"/>
  <c r="I101" i="29"/>
  <c r="I100" i="29"/>
  <c r="I82" i="29"/>
  <c r="I81" i="29"/>
  <c r="I80" i="29"/>
  <c r="I50" i="29"/>
  <c r="I35" i="29"/>
  <c r="I34" i="29"/>
  <c r="I33" i="29"/>
  <c r="I32" i="29"/>
  <c r="I31" i="29"/>
  <c r="I30" i="29"/>
  <c r="I29" i="29"/>
  <c r="I28" i="29"/>
  <c r="I27" i="29"/>
  <c r="I26" i="29"/>
  <c r="I25" i="29"/>
  <c r="I24" i="29"/>
  <c r="I23" i="29"/>
  <c r="I22" i="29"/>
  <c r="I21" i="29"/>
  <c r="I20" i="29"/>
  <c r="I19" i="29"/>
  <c r="I18" i="29"/>
  <c r="I17" i="29"/>
  <c r="H200" i="29" l="1"/>
  <c r="D200" i="29"/>
  <c r="C200" i="29"/>
  <c r="B200" i="29"/>
  <c r="F37" i="1" l="1"/>
  <c r="G37" i="1" l="1"/>
  <c r="K18" i="15"/>
  <c r="K19" i="15"/>
  <c r="K20" i="15"/>
  <c r="K21" i="15"/>
  <c r="K17" i="15"/>
  <c r="K13" i="15"/>
  <c r="K14" i="15"/>
  <c r="K12" i="15"/>
  <c r="K16" i="15" l="1"/>
  <c r="M33" i="39"/>
  <c r="M32" i="39"/>
  <c r="M31" i="39"/>
  <c r="M30" i="39"/>
  <c r="M29" i="39"/>
  <c r="M28" i="39"/>
  <c r="M27" i="39"/>
  <c r="M26" i="39"/>
  <c r="M25" i="39"/>
  <c r="M24" i="39"/>
  <c r="M23" i="39"/>
  <c r="M22" i="39"/>
  <c r="M21" i="39"/>
  <c r="M20" i="39"/>
  <c r="M19" i="39"/>
  <c r="M18" i="39"/>
  <c r="M16" i="39"/>
  <c r="M15" i="39"/>
  <c r="M14" i="39"/>
  <c r="M13" i="39"/>
  <c r="M12" i="39"/>
  <c r="K23" i="15" l="1"/>
  <c r="H16" i="15"/>
  <c r="H23" i="15" s="1"/>
  <c r="J41" i="31" l="1"/>
  <c r="I41" i="31"/>
  <c r="L6" i="28"/>
  <c r="I6" i="28"/>
  <c r="D6" i="28"/>
  <c r="A6" i="28"/>
  <c r="D6" i="35"/>
  <c r="A6" i="35"/>
  <c r="H6" i="31"/>
  <c r="C6" i="31"/>
  <c r="A6" i="31"/>
  <c r="A4" i="39"/>
  <c r="C4" i="39"/>
  <c r="F5" i="17"/>
  <c r="D5" i="17"/>
  <c r="A5" i="17"/>
  <c r="F5" i="29"/>
  <c r="C5" i="29"/>
  <c r="A5" i="29"/>
  <c r="I4" i="15"/>
  <c r="E4" i="15"/>
  <c r="A4" i="15"/>
  <c r="D7" i="4"/>
  <c r="B7" i="4"/>
  <c r="A7" i="4"/>
  <c r="L6" i="35" l="1"/>
  <c r="H6" i="35"/>
  <c r="I4" i="39"/>
  <c r="F4" i="39"/>
  <c r="G8" i="22"/>
  <c r="G7" i="22"/>
  <c r="G6" i="22"/>
  <c r="G5" i="22"/>
  <c r="D9" i="18"/>
  <c r="D8" i="18"/>
  <c r="D7" i="18"/>
  <c r="D6" i="18"/>
  <c r="I5" i="17"/>
  <c r="K6" i="16"/>
  <c r="G6" i="16"/>
  <c r="D6" i="16"/>
  <c r="A6" i="16"/>
  <c r="H6" i="30"/>
  <c r="V6" i="30" s="1"/>
  <c r="E6" i="30"/>
  <c r="S6" i="30" s="1"/>
  <c r="B6" i="30"/>
  <c r="P6" i="30" s="1"/>
  <c r="I5" i="29"/>
  <c r="M4" i="15"/>
  <c r="K10" i="15"/>
  <c r="G10" i="15"/>
  <c r="G8" i="20"/>
  <c r="F7" i="4"/>
  <c r="J6" i="30"/>
  <c r="H5" i="1"/>
  <c r="A106" i="75" l="1"/>
  <c r="A57" i="75"/>
  <c r="C106" i="75"/>
  <c r="C57" i="75"/>
  <c r="X6" i="30"/>
  <c r="AJ6" i="30" s="1"/>
  <c r="AV6" i="30" s="1"/>
  <c r="H8" i="75"/>
  <c r="F106" i="75"/>
  <c r="F57" i="75"/>
  <c r="AB6" i="30"/>
  <c r="AN6" i="30" s="1"/>
  <c r="AE6" i="30"/>
  <c r="AQ6" i="30" s="1"/>
  <c r="AH6" i="30"/>
  <c r="AT6" i="30" s="1"/>
  <c r="L6" i="31"/>
  <c r="BH6" i="30" l="1"/>
  <c r="AZ6" i="30"/>
  <c r="BC6" i="30"/>
  <c r="BF6" i="30"/>
  <c r="H106" i="75"/>
  <c r="H57" i="75"/>
  <c r="N28" i="39"/>
  <c r="N33" i="39"/>
  <c r="N32" i="39"/>
  <c r="N31" i="39"/>
  <c r="N30" i="39"/>
  <c r="N29" i="39"/>
  <c r="N27" i="39"/>
  <c r="N26" i="39"/>
  <c r="N25" i="39"/>
  <c r="N24" i="39"/>
  <c r="N23" i="39"/>
  <c r="N22" i="39"/>
  <c r="N21" i="39"/>
  <c r="N20" i="39"/>
  <c r="N19" i="39"/>
  <c r="N18" i="39"/>
  <c r="N17" i="39"/>
  <c r="N16" i="39"/>
  <c r="N15" i="39"/>
  <c r="N14" i="39"/>
  <c r="N13" i="39"/>
  <c r="N12" i="39"/>
  <c r="I49" i="29" l="1"/>
  <c r="E13" i="11" l="1"/>
  <c r="E55" i="11" l="1"/>
  <c r="M55" i="11" l="1"/>
  <c r="I157" i="29"/>
  <c r="F64" i="30" l="1"/>
  <c r="B32" i="16"/>
  <c r="B33" i="16"/>
  <c r="B34" i="16"/>
  <c r="F111" i="30" l="1"/>
  <c r="K64" i="30"/>
  <c r="F65" i="30"/>
  <c r="B28" i="16"/>
  <c r="B29" i="16"/>
  <c r="B30" i="16"/>
  <c r="B31" i="16"/>
  <c r="B27" i="16"/>
  <c r="B26" i="16"/>
  <c r="F93" i="30" l="1"/>
  <c r="K65" i="30"/>
  <c r="K111" i="30"/>
  <c r="J40" i="28"/>
  <c r="D40" i="28"/>
  <c r="I40" i="28"/>
  <c r="H40" i="28"/>
  <c r="I96" i="29"/>
  <c r="I190" i="29"/>
  <c r="I156" i="29"/>
  <c r="I98" i="29"/>
  <c r="I97" i="29"/>
  <c r="I95" i="29"/>
  <c r="I94" i="29"/>
  <c r="E41" i="33"/>
  <c r="E41" i="32"/>
  <c r="F24" i="18"/>
  <c r="F35" i="18"/>
  <c r="I12" i="29"/>
  <c r="I13" i="29"/>
  <c r="I14" i="29"/>
  <c r="I15" i="29"/>
  <c r="I16" i="29"/>
  <c r="I36" i="29"/>
  <c r="I37" i="29"/>
  <c r="I38" i="29"/>
  <c r="I39" i="29"/>
  <c r="I40" i="29"/>
  <c r="I41" i="29"/>
  <c r="I44" i="29"/>
  <c r="I45" i="29"/>
  <c r="I46" i="29"/>
  <c r="I47" i="29"/>
  <c r="I48" i="29"/>
  <c r="I73" i="29"/>
  <c r="I76" i="29"/>
  <c r="I77" i="29"/>
  <c r="I78" i="29"/>
  <c r="I79" i="29"/>
  <c r="I83" i="29"/>
  <c r="I84" i="29"/>
  <c r="I85" i="29"/>
  <c r="B88" i="29"/>
  <c r="C88" i="29"/>
  <c r="D88" i="29"/>
  <c r="H88" i="29"/>
  <c r="I90" i="29"/>
  <c r="I91" i="29"/>
  <c r="I92" i="29"/>
  <c r="I93" i="29"/>
  <c r="I99" i="29"/>
  <c r="I126" i="29"/>
  <c r="I129" i="29"/>
  <c r="I130" i="29"/>
  <c r="I134" i="29"/>
  <c r="I135" i="29"/>
  <c r="I136" i="29"/>
  <c r="I137" i="29"/>
  <c r="I138" i="29"/>
  <c r="I139" i="29"/>
  <c r="I140" i="29"/>
  <c r="I141" i="29"/>
  <c r="I142" i="29"/>
  <c r="I143" i="29"/>
  <c r="I146" i="29"/>
  <c r="I147" i="29"/>
  <c r="I148" i="29"/>
  <c r="I149" i="29"/>
  <c r="I150" i="29"/>
  <c r="I155" i="29"/>
  <c r="I158" i="29"/>
  <c r="I159" i="29"/>
  <c r="I160" i="29"/>
  <c r="I161" i="29"/>
  <c r="I162" i="29"/>
  <c r="I163" i="29"/>
  <c r="I164" i="29"/>
  <c r="I165" i="29"/>
  <c r="I168" i="29"/>
  <c r="I169" i="29"/>
  <c r="I170" i="29"/>
  <c r="I171" i="29"/>
  <c r="I172" i="29"/>
  <c r="I173" i="29"/>
  <c r="I178" i="29"/>
  <c r="I179" i="29"/>
  <c r="I180" i="29"/>
  <c r="I181" i="29"/>
  <c r="I182" i="29"/>
  <c r="I183" i="29"/>
  <c r="I186" i="29"/>
  <c r="I187" i="29"/>
  <c r="I188" i="29"/>
  <c r="I189" i="29"/>
  <c r="I191" i="29"/>
  <c r="I192" i="29"/>
  <c r="I193" i="29"/>
  <c r="I194" i="29"/>
  <c r="I195" i="29"/>
  <c r="I196" i="29"/>
  <c r="I197" i="29"/>
  <c r="E16" i="15"/>
  <c r="E23" i="15" s="1"/>
  <c r="G16" i="15"/>
  <c r="G23" i="15" s="1"/>
  <c r="G13" i="4"/>
  <c r="G14" i="4"/>
  <c r="G15" i="4"/>
  <c r="G16" i="4"/>
  <c r="G18" i="4"/>
  <c r="F20" i="4"/>
  <c r="G23" i="4"/>
  <c r="G24" i="4"/>
  <c r="G25" i="4"/>
  <c r="G26" i="4"/>
  <c r="G27" i="4"/>
  <c r="G28" i="4"/>
  <c r="G29" i="4"/>
  <c r="G30" i="4"/>
  <c r="G31" i="4"/>
  <c r="G32" i="4"/>
  <c r="G33" i="4"/>
  <c r="G34" i="4"/>
  <c r="G35" i="4"/>
  <c r="G36" i="4"/>
  <c r="G37" i="4"/>
  <c r="G38" i="4"/>
  <c r="G39" i="4"/>
  <c r="G40" i="4"/>
  <c r="B42" i="4"/>
  <c r="C42" i="4"/>
  <c r="D42" i="4"/>
  <c r="E42" i="4"/>
  <c r="F42" i="4"/>
  <c r="F11" i="1"/>
  <c r="F12" i="1"/>
  <c r="F13" i="1"/>
  <c r="F14" i="1"/>
  <c r="F15" i="1"/>
  <c r="F16" i="1"/>
  <c r="F17" i="1"/>
  <c r="F18" i="1"/>
  <c r="F19" i="1"/>
  <c r="F20" i="1"/>
  <c r="B22" i="1"/>
  <c r="C22" i="1"/>
  <c r="D22" i="1"/>
  <c r="E22" i="1"/>
  <c r="F26" i="1"/>
  <c r="F27" i="1"/>
  <c r="F28" i="1"/>
  <c r="F29" i="1"/>
  <c r="F30" i="1"/>
  <c r="F31" i="1"/>
  <c r="F32" i="1"/>
  <c r="F33" i="1"/>
  <c r="F34" i="1"/>
  <c r="F38" i="1"/>
  <c r="F39" i="1"/>
  <c r="F40" i="1"/>
  <c r="B42" i="1"/>
  <c r="C42" i="1"/>
  <c r="D42" i="1"/>
  <c r="E42" i="1"/>
  <c r="K18" i="30"/>
  <c r="K19" i="30"/>
  <c r="K20" i="30"/>
  <c r="K21" i="30"/>
  <c r="K22" i="30"/>
  <c r="K23" i="30"/>
  <c r="K24" i="30"/>
  <c r="K25" i="30"/>
  <c r="K26" i="30"/>
  <c r="K27" i="30"/>
  <c r="K32" i="30"/>
  <c r="K33" i="30"/>
  <c r="E34" i="30"/>
  <c r="AQ34" i="30" s="1"/>
  <c r="F34" i="30"/>
  <c r="AR34" i="30" s="1"/>
  <c r="G34" i="30"/>
  <c r="AS34" i="30" s="1"/>
  <c r="H34" i="30"/>
  <c r="AT34" i="30" s="1"/>
  <c r="L27" i="30" l="1"/>
  <c r="D202" i="29"/>
  <c r="C202" i="29"/>
  <c r="G33" i="1"/>
  <c r="B202" i="29"/>
  <c r="H202" i="29"/>
  <c r="G38" i="1"/>
  <c r="G32" i="1"/>
  <c r="G18" i="1"/>
  <c r="G17" i="1"/>
  <c r="G27" i="1"/>
  <c r="G14" i="1"/>
  <c r="G20" i="1"/>
  <c r="G16" i="1"/>
  <c r="G26" i="1"/>
  <c r="BT6" i="85" s="1"/>
  <c r="F42" i="1"/>
  <c r="G13" i="1"/>
  <c r="G31" i="1"/>
  <c r="G29" i="1"/>
  <c r="G40" i="1"/>
  <c r="G12" i="1"/>
  <c r="G34" i="1"/>
  <c r="G19" i="1"/>
  <c r="G30" i="1"/>
  <c r="G39" i="1"/>
  <c r="G11" i="1"/>
  <c r="K93" i="30"/>
  <c r="BM6" i="85" s="1"/>
  <c r="BL6" i="85" s="1"/>
  <c r="J37" i="30"/>
  <c r="I29" i="30"/>
  <c r="AI29" i="30" s="1"/>
  <c r="G29" i="30"/>
  <c r="AG29" i="30" s="1"/>
  <c r="F29" i="30"/>
  <c r="AF29" i="30" s="1"/>
  <c r="H29" i="30"/>
  <c r="AH29" i="30" s="1"/>
  <c r="E29" i="30"/>
  <c r="K36" i="30"/>
  <c r="C44" i="1"/>
  <c r="K34" i="30"/>
  <c r="I42" i="29"/>
  <c r="F37" i="18"/>
  <c r="I127" i="29"/>
  <c r="I198" i="29"/>
  <c r="I184" i="29"/>
  <c r="I166" i="29"/>
  <c r="I144" i="29"/>
  <c r="I86" i="29"/>
  <c r="I74" i="29"/>
  <c r="G42" i="4"/>
  <c r="G20" i="4"/>
  <c r="G28" i="1"/>
  <c r="B44" i="1"/>
  <c r="F22" i="1"/>
  <c r="E44" i="1"/>
  <c r="D44" i="1"/>
  <c r="K40" i="28"/>
  <c r="G15" i="1"/>
  <c r="BI34" i="30" l="1"/>
  <c r="AE29" i="30"/>
  <c r="AJ37" i="30"/>
  <c r="D13" i="15"/>
  <c r="D14" i="15"/>
  <c r="D18" i="15"/>
  <c r="D19" i="15"/>
  <c r="J198" i="29"/>
  <c r="J127" i="29"/>
  <c r="F125" i="30"/>
  <c r="J184" i="29"/>
  <c r="AW34" i="30"/>
  <c r="G14" i="30"/>
  <c r="AG14" i="30" s="1"/>
  <c r="D12" i="15"/>
  <c r="G22" i="1"/>
  <c r="BS6" i="85" s="1"/>
  <c r="G42" i="1"/>
  <c r="BU6" i="85" s="1"/>
  <c r="H30" i="30"/>
  <c r="AT30" i="30" s="1"/>
  <c r="H125" i="30"/>
  <c r="G30" i="30"/>
  <c r="AS30" i="30" s="1"/>
  <c r="G125" i="30"/>
  <c r="I125" i="30"/>
  <c r="E125" i="30"/>
  <c r="J133" i="30"/>
  <c r="K37" i="30"/>
  <c r="K29" i="30"/>
  <c r="I30" i="30"/>
  <c r="AU30" i="30" s="1"/>
  <c r="E30" i="30"/>
  <c r="AQ30" i="30" s="1"/>
  <c r="F30" i="30"/>
  <c r="AR30" i="30" s="1"/>
  <c r="J38" i="30"/>
  <c r="AV38" i="30" s="1"/>
  <c r="AW38" i="30" s="1"/>
  <c r="F14" i="30"/>
  <c r="AF14" i="30" s="1"/>
  <c r="H14" i="30"/>
  <c r="AH14" i="30" s="1"/>
  <c r="E14" i="30"/>
  <c r="AE14" i="30" s="1"/>
  <c r="D17" i="15"/>
  <c r="I88" i="29"/>
  <c r="J166" i="29"/>
  <c r="I200" i="29"/>
  <c r="J144" i="29"/>
  <c r="F44" i="1"/>
  <c r="K38" i="30" l="1"/>
  <c r="J44" i="30"/>
  <c r="J46" i="30" s="1"/>
  <c r="F19" i="15"/>
  <c r="I126" i="30"/>
  <c r="F18" i="15"/>
  <c r="AK37" i="30"/>
  <c r="F12" i="15"/>
  <c r="AE30" i="30"/>
  <c r="AF30" i="30"/>
  <c r="D16" i="15"/>
  <c r="G126" i="30"/>
  <c r="AH30" i="30"/>
  <c r="H126" i="30"/>
  <c r="D20" i="15"/>
  <c r="F14" i="15"/>
  <c r="AK36" i="30"/>
  <c r="F17" i="15"/>
  <c r="I44" i="30"/>
  <c r="I46" i="30" s="1"/>
  <c r="D21" i="15"/>
  <c r="AI30" i="30"/>
  <c r="AG30" i="30"/>
  <c r="F126" i="30"/>
  <c r="F13" i="15"/>
  <c r="G44" i="1"/>
  <c r="F110" i="30"/>
  <c r="F112" i="30" s="1"/>
  <c r="E126" i="30"/>
  <c r="K125" i="30"/>
  <c r="K133" i="30"/>
  <c r="J134" i="30"/>
  <c r="J140" i="30" s="1"/>
  <c r="H110" i="30"/>
  <c r="G110" i="30"/>
  <c r="E110" i="30"/>
  <c r="AJ38" i="30"/>
  <c r="AK29" i="30"/>
  <c r="K30" i="30"/>
  <c r="G16" i="30"/>
  <c r="H16" i="30"/>
  <c r="K15" i="30"/>
  <c r="AL6" i="85" s="1"/>
  <c r="F16" i="30"/>
  <c r="K14" i="30"/>
  <c r="J88" i="29"/>
  <c r="I202" i="29"/>
  <c r="BG44" i="30" l="1"/>
  <c r="BG46" i="30" s="1"/>
  <c r="BH44" i="30"/>
  <c r="BH46" i="30" s="1"/>
  <c r="BI30" i="30"/>
  <c r="BI38" i="30"/>
  <c r="D23" i="15"/>
  <c r="AT16" i="30"/>
  <c r="AR16" i="30"/>
  <c r="AS16" i="30"/>
  <c r="O18" i="15"/>
  <c r="AJ44" i="30"/>
  <c r="AJ46" i="30" s="1"/>
  <c r="AK38" i="30"/>
  <c r="O14" i="15"/>
  <c r="AU44" i="30"/>
  <c r="AU46" i="30" s="1"/>
  <c r="F20" i="15"/>
  <c r="AV44" i="30"/>
  <c r="AV46" i="30" s="1"/>
  <c r="F21" i="15"/>
  <c r="J202" i="29"/>
  <c r="I140" i="30"/>
  <c r="O19" i="15"/>
  <c r="K134" i="30"/>
  <c r="O12" i="15"/>
  <c r="F16" i="15"/>
  <c r="F23" i="15" s="1"/>
  <c r="O17" i="15"/>
  <c r="O13" i="15"/>
  <c r="K126" i="30"/>
  <c r="AI44" i="30"/>
  <c r="AI46" i="30" s="1"/>
  <c r="AW30" i="30"/>
  <c r="H112" i="30"/>
  <c r="AH16" i="30"/>
  <c r="AK30" i="30"/>
  <c r="G112" i="30"/>
  <c r="AG16" i="30"/>
  <c r="AG44" i="30" s="1"/>
  <c r="AG46" i="30" s="1"/>
  <c r="AK15" i="30"/>
  <c r="F140" i="30"/>
  <c r="H44" i="30"/>
  <c r="H46" i="30" s="1"/>
  <c r="G44" i="30"/>
  <c r="G46" i="30" s="1"/>
  <c r="F44" i="30"/>
  <c r="F46" i="30" s="1"/>
  <c r="K110" i="30"/>
  <c r="AK14" i="30"/>
  <c r="AF16" i="30"/>
  <c r="BD44" i="30" l="1"/>
  <c r="BD46" i="30" s="1"/>
  <c r="BE44" i="30"/>
  <c r="BE46" i="30" s="1"/>
  <c r="BF44" i="30"/>
  <c r="BF46" i="30" s="1"/>
  <c r="H140" i="30"/>
  <c r="G140" i="30"/>
  <c r="O21" i="15"/>
  <c r="AH44" i="30"/>
  <c r="AH46" i="30" s="1"/>
  <c r="O20" i="15"/>
  <c r="AT44" i="30"/>
  <c r="AT46" i="30" s="1"/>
  <c r="AS44" i="30"/>
  <c r="AS46" i="30" s="1"/>
  <c r="AR44" i="30"/>
  <c r="AR46" i="30" s="1"/>
  <c r="AF44" i="30"/>
  <c r="AF46" i="30" s="1"/>
  <c r="I67" i="39" l="1"/>
  <c r="H67" i="39"/>
  <c r="E13" i="30" l="1"/>
  <c r="AE13" i="30" l="1"/>
  <c r="E109" i="30"/>
  <c r="E16" i="30"/>
  <c r="K13" i="30"/>
  <c r="AJ6" i="85" s="1"/>
  <c r="E44" i="30" l="1"/>
  <c r="E46" i="30" s="1"/>
  <c r="AQ16" i="30"/>
  <c r="K16" i="30"/>
  <c r="K109" i="30"/>
  <c r="E112" i="30"/>
  <c r="AK13" i="30"/>
  <c r="AE16" i="30"/>
  <c r="BI16" i="30" l="1"/>
  <c r="BR6" i="85" s="1"/>
  <c r="BC44" i="30"/>
  <c r="BC46" i="30" s="1"/>
  <c r="K44" i="30"/>
  <c r="BN6" i="85" s="1"/>
  <c r="K112" i="30"/>
  <c r="K140" i="30" s="1"/>
  <c r="E140" i="30"/>
  <c r="AW16" i="30"/>
  <c r="AQ44" i="30"/>
  <c r="AQ46" i="30" s="1"/>
  <c r="AK16" i="30"/>
  <c r="AE44" i="30"/>
  <c r="AE46" i="30" s="1"/>
  <c r="K46" i="30" l="1"/>
  <c r="BF6" i="85" s="1"/>
  <c r="AW44" i="30"/>
  <c r="AW46" i="30" s="1"/>
  <c r="BQ6" i="85" s="1"/>
  <c r="AK44" i="30"/>
  <c r="AK46" i="30" s="1"/>
  <c r="M36" i="30"/>
  <c r="BO6" i="85" s="1"/>
  <c r="AW48" i="30" l="1"/>
  <c r="BI48" i="30"/>
  <c r="M38" i="30"/>
  <c r="M39" i="30"/>
  <c r="C12" i="84" s="1"/>
  <c r="EX6" i="85" s="1"/>
  <c r="J70" i="23"/>
  <c r="W6" i="85" s="1"/>
  <c r="G12" i="8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tc={89ECBA9C-AED6-4013-9D2C-8E36F7745DEE}</author>
  </authors>
  <commentList>
    <comment ref="BN17" authorId="0" shapeId="0" xr:uid="{89ECBA9C-AED6-4013-9D2C-8E36F7745DEE}">
      <text>
        <t xml:space="preserve">[Threaded comment]
Your version of Excel allows you to read this threaded comment; however, any edits to it will get removed if the file is opened in a newer version of Excel. Learn more: https://go.microsoft.com/fwlink/?linkid=870924
Comment:
    One example showing as 12.9% BEFORE adj and actual is 13.0% AFTER adj.  </t>
      </text>
    </comment>
  </commentList>
</comments>
</file>

<file path=xl/sharedStrings.xml><?xml version="1.0" encoding="utf-8"?>
<sst xmlns="http://schemas.openxmlformats.org/spreadsheetml/2006/main" count="3729" uniqueCount="1448">
  <si>
    <t xml:space="preserve"> </t>
  </si>
  <si>
    <t xml:space="preserve">Room &amp; </t>
  </si>
  <si>
    <t>Board</t>
  </si>
  <si>
    <t>Care</t>
  </si>
  <si>
    <t xml:space="preserve">General </t>
  </si>
  <si>
    <t>Admin</t>
  </si>
  <si>
    <t>Total</t>
  </si>
  <si>
    <t xml:space="preserve">Explanation </t>
  </si>
  <si>
    <t>Remarks</t>
  </si>
  <si>
    <t>Column 1</t>
  </si>
  <si>
    <t>Column 2</t>
  </si>
  <si>
    <t>Column 3</t>
  </si>
  <si>
    <t>Column 4</t>
  </si>
  <si>
    <t>Column 5</t>
  </si>
  <si>
    <t>Column 6</t>
  </si>
  <si>
    <t>Ancillary</t>
  </si>
  <si>
    <t>Services</t>
  </si>
  <si>
    <t xml:space="preserve">Admin </t>
  </si>
  <si>
    <t>Column 7</t>
  </si>
  <si>
    <t>FICA</t>
  </si>
  <si>
    <t>Subtotal - Mandatory Benefits</t>
  </si>
  <si>
    <t>Health Insurance Premiums</t>
  </si>
  <si>
    <t>Group Life Insurance</t>
  </si>
  <si>
    <t>Pension - Funded</t>
  </si>
  <si>
    <t>Subtotal - Non-Mandatory Benefits</t>
  </si>
  <si>
    <t>Dental Insurance Premiums</t>
  </si>
  <si>
    <t>Vision Insurance Premiums</t>
  </si>
  <si>
    <t>Total - "Other"</t>
  </si>
  <si>
    <t>Health</t>
  </si>
  <si>
    <t xml:space="preserve">Ancillary </t>
  </si>
  <si>
    <t>Other</t>
  </si>
  <si>
    <t xml:space="preserve">Act 69 Assessment </t>
  </si>
  <si>
    <t>to</t>
  </si>
  <si>
    <t>I.  Type of Organization</t>
  </si>
  <si>
    <t>III.  Program Data</t>
  </si>
  <si>
    <t>State Equivalent Position</t>
  </si>
  <si>
    <t>Rate</t>
  </si>
  <si>
    <t>Column A</t>
  </si>
  <si>
    <t>Column B</t>
  </si>
  <si>
    <t>Column C</t>
  </si>
  <si>
    <t>Column D</t>
  </si>
  <si>
    <t>Column E</t>
  </si>
  <si>
    <t xml:space="preserve">Date </t>
  </si>
  <si>
    <t>Acquired</t>
  </si>
  <si>
    <t>Corporation</t>
  </si>
  <si>
    <t>Site Name:</t>
  </si>
  <si>
    <t>Column F</t>
  </si>
  <si>
    <t>Description</t>
  </si>
  <si>
    <t>Owner(s)</t>
  </si>
  <si>
    <t>Increases:</t>
  </si>
  <si>
    <t xml:space="preserve">     1.  Investment Income</t>
  </si>
  <si>
    <t xml:space="preserve">     3.  Deposits</t>
  </si>
  <si>
    <t xml:space="preserve">     4.  Other (Identify)</t>
  </si>
  <si>
    <t>Decreases:</t>
  </si>
  <si>
    <t xml:space="preserve">    5.  Asset Purchase</t>
  </si>
  <si>
    <t xml:space="preserve">    7.  Loan Receivables</t>
  </si>
  <si>
    <t xml:space="preserve">    8.  Other (Identify)</t>
  </si>
  <si>
    <t>Ending Balance:</t>
  </si>
  <si>
    <t>Square Feet</t>
  </si>
  <si>
    <t>Month</t>
  </si>
  <si>
    <t>Resident</t>
  </si>
  <si>
    <t xml:space="preserve">May </t>
  </si>
  <si>
    <t>19.</t>
  </si>
  <si>
    <t>20.</t>
  </si>
  <si>
    <t>Commonwealth of Pennsylvania</t>
  </si>
  <si>
    <t>Reporting Period:</t>
  </si>
  <si>
    <t>Principal</t>
  </si>
  <si>
    <t>Column G</t>
  </si>
  <si>
    <t xml:space="preserve">Beginning </t>
  </si>
  <si>
    <t>Cost</t>
  </si>
  <si>
    <t>Balance</t>
  </si>
  <si>
    <t>Additions</t>
  </si>
  <si>
    <t>(Cost)</t>
  </si>
  <si>
    <t>Deletions</t>
  </si>
  <si>
    <t xml:space="preserve">Life </t>
  </si>
  <si>
    <t xml:space="preserve">or </t>
  </si>
  <si>
    <t>Depreciation</t>
  </si>
  <si>
    <t>I.  Personnel Costs</t>
  </si>
  <si>
    <t>II.  Operating Costs</t>
  </si>
  <si>
    <t>III.  Equipment/Other Fixed Assets</t>
  </si>
  <si>
    <t>IV.  Depreciation/Interest</t>
  </si>
  <si>
    <t>Objects of Expenditure</t>
  </si>
  <si>
    <t>Room &amp;</t>
  </si>
  <si>
    <t xml:space="preserve">Room and </t>
  </si>
  <si>
    <t>General</t>
  </si>
  <si>
    <t>Percentage</t>
  </si>
  <si>
    <t>Audit Number</t>
  </si>
  <si>
    <t xml:space="preserve">Submit a copy of any Debt Instrument not previously submitted.  </t>
  </si>
  <si>
    <t xml:space="preserve">    </t>
  </si>
  <si>
    <t>Column H</t>
  </si>
  <si>
    <t>Day Program Agency</t>
  </si>
  <si>
    <t>SLC</t>
  </si>
  <si>
    <t>Day Program Costs</t>
  </si>
  <si>
    <t>Schedule 12-HC (A)</t>
  </si>
  <si>
    <t>Office of Developmental Programs</t>
  </si>
  <si>
    <t>Facility:</t>
  </si>
  <si>
    <t>MPI Number:</t>
  </si>
  <si>
    <t>SUMMARY OF STATISTICAL DATA</t>
  </si>
  <si>
    <t xml:space="preserve">II.  Total Program Population </t>
  </si>
  <si>
    <t>MA DAYS</t>
  </si>
  <si>
    <t>Pension - Non-funded</t>
  </si>
  <si>
    <t xml:space="preserve">     a.  National School Lunch </t>
  </si>
  <si>
    <t xml:space="preserve">     b.  Food Stamps</t>
  </si>
  <si>
    <t>Buildings (End Bal)</t>
  </si>
  <si>
    <t>Fixed Equip (End Bal)</t>
  </si>
  <si>
    <t>Other (End Bal)</t>
  </si>
  <si>
    <t>Movable Equip (End Bal)</t>
  </si>
  <si>
    <t>6. Other (Begin Bal)</t>
  </si>
  <si>
    <t>5. Movable Equip (Begin Bal)</t>
  </si>
  <si>
    <t>3. Other (Begin Bal)</t>
  </si>
  <si>
    <t>2. Fixed Equip (Begin Bal)</t>
  </si>
  <si>
    <t>1. Buildings (Begin Bal)</t>
  </si>
  <si>
    <t>Start Up Costs (End Bal)</t>
  </si>
  <si>
    <t>9.  Start Up Costs (Begin Bal)</t>
  </si>
  <si>
    <t>SCHEDULE 8 - FACILITY TRANSACTIONS WITH RELATED PARTIES</t>
  </si>
  <si>
    <t xml:space="preserve">     2.  Investment Income from Interfund Loans</t>
  </si>
  <si>
    <t xml:space="preserve">    6.  Mortgage or Bond Principal Payments</t>
  </si>
  <si>
    <t>ROOM AND BOARD</t>
  </si>
  <si>
    <t>HEALTH CARE</t>
  </si>
  <si>
    <t>ANCILLARY SERVICES</t>
  </si>
  <si>
    <t>GENERAL ADMINISTRATIVE</t>
  </si>
  <si>
    <t xml:space="preserve">     c.  Other (Enter Description)</t>
  </si>
  <si>
    <t>Bank Charges</t>
  </si>
  <si>
    <t>Disposed</t>
  </si>
  <si>
    <t>Column I</t>
  </si>
  <si>
    <t>Category</t>
  </si>
  <si>
    <t>Balances</t>
  </si>
  <si>
    <t>Ending Cost</t>
  </si>
  <si>
    <t>Capital</t>
  </si>
  <si>
    <t>Operating</t>
  </si>
  <si>
    <t>Source</t>
  </si>
  <si>
    <t>Sch 11</t>
  </si>
  <si>
    <t>Sch 12</t>
  </si>
  <si>
    <t>Communications</t>
  </si>
  <si>
    <t>Insurance</t>
  </si>
  <si>
    <t>Food</t>
  </si>
  <si>
    <t>Clothing</t>
  </si>
  <si>
    <t>Transportation</t>
  </si>
  <si>
    <t>Repairs</t>
  </si>
  <si>
    <t>Sch 6</t>
  </si>
  <si>
    <t>Subtotal</t>
  </si>
  <si>
    <t>Subtotal - Personnel</t>
  </si>
  <si>
    <t>Occupancy Costs</t>
  </si>
  <si>
    <t>Office Supplies</t>
  </si>
  <si>
    <t>Service Supplies</t>
  </si>
  <si>
    <t>Purchased Services</t>
  </si>
  <si>
    <t>Capital Interest</t>
  </si>
  <si>
    <t xml:space="preserve">Wages/Salaries </t>
  </si>
  <si>
    <t xml:space="preserve">Employee Benefits </t>
  </si>
  <si>
    <t xml:space="preserve">Miscellaneous Personnel Costs  </t>
  </si>
  <si>
    <t>Purchase-Non Depr Assets</t>
  </si>
  <si>
    <t>Subtotal - Operating Costs</t>
  </si>
  <si>
    <t>Subtotal-Depreciation/Interest</t>
  </si>
  <si>
    <t>V.   Apportioned Costs</t>
  </si>
  <si>
    <t>A.</t>
  </si>
  <si>
    <t>B.</t>
  </si>
  <si>
    <t>C.</t>
  </si>
  <si>
    <t>D.</t>
  </si>
  <si>
    <t>E.</t>
  </si>
  <si>
    <t>F.</t>
  </si>
  <si>
    <t>G.</t>
  </si>
  <si>
    <t>H.</t>
  </si>
  <si>
    <t>J.</t>
  </si>
  <si>
    <t>K.</t>
  </si>
  <si>
    <t>I.</t>
  </si>
  <si>
    <t>Income Offsets to Allow. Costs</t>
  </si>
  <si>
    <t>Disability Insurance</t>
  </si>
  <si>
    <t>Worker's Compensation</t>
  </si>
  <si>
    <t>ACTUAL CURRENT YEAR EXPENSE</t>
  </si>
  <si>
    <t>Total - Room &amp; Board</t>
  </si>
  <si>
    <t>Total - Health Care</t>
  </si>
  <si>
    <t>Total - Ancillary Services</t>
  </si>
  <si>
    <t>Section I - Routine Revenue</t>
  </si>
  <si>
    <t>Section II - Other Income</t>
  </si>
  <si>
    <t>Unemployment Compensation tax</t>
  </si>
  <si>
    <t>(a)</t>
  </si>
  <si>
    <t>1.</t>
  </si>
  <si>
    <t>2.</t>
  </si>
  <si>
    <t>3.</t>
  </si>
  <si>
    <t>4.</t>
  </si>
  <si>
    <t>5.</t>
  </si>
  <si>
    <t>6.</t>
  </si>
  <si>
    <t>7.</t>
  </si>
  <si>
    <t>Certified beds available at beginning of period</t>
  </si>
  <si>
    <t>Certified beds available at end of period</t>
  </si>
  <si>
    <t>Total certified bed days available for period</t>
  </si>
  <si>
    <t>Private Pay Days</t>
  </si>
  <si>
    <t xml:space="preserve">Percentage of Occupancy </t>
  </si>
  <si>
    <t>Total actual days (Including private pay days)</t>
  </si>
  <si>
    <t xml:space="preserve"> Program Size</t>
  </si>
  <si>
    <t xml:space="preserve">Rate: </t>
  </si>
  <si>
    <t>8.</t>
  </si>
  <si>
    <t>Client Liability</t>
  </si>
  <si>
    <t>Private Pay</t>
  </si>
  <si>
    <t>Other:</t>
  </si>
  <si>
    <t>Gifts and Donations Restricted by the Donor for Allowable Costs</t>
  </si>
  <si>
    <t>Refunds and Cash Discounts</t>
  </si>
  <si>
    <t>Income from Space Rental, Vending Machines, and Similar Items</t>
  </si>
  <si>
    <t>Grants for Allowable Costs:</t>
  </si>
  <si>
    <t xml:space="preserve">National School Lunch </t>
  </si>
  <si>
    <t xml:space="preserve">FACILITY: </t>
  </si>
  <si>
    <t xml:space="preserve">SITE NAME: </t>
  </si>
  <si>
    <t xml:space="preserve">MPI NUMBER: </t>
  </si>
  <si>
    <t xml:space="preserve">REPORTING PERIOD: </t>
  </si>
  <si>
    <t>Capital Asset Type:</t>
  </si>
  <si>
    <t>Owner's Name</t>
  </si>
  <si>
    <t>Sole Proprietorship</t>
  </si>
  <si>
    <t>Title &amp; Function</t>
  </si>
  <si>
    <t>Partnership</t>
  </si>
  <si>
    <t>Subchapter S Corporation</t>
  </si>
  <si>
    <t>Typical Weekly Hours Worked for ICF</t>
  </si>
  <si>
    <t>a.</t>
  </si>
  <si>
    <t>b.</t>
  </si>
  <si>
    <t>c.</t>
  </si>
  <si>
    <t>d.</t>
  </si>
  <si>
    <t>e.</t>
  </si>
  <si>
    <t>f.</t>
  </si>
  <si>
    <t>g.</t>
  </si>
  <si>
    <t>h.</t>
  </si>
  <si>
    <t>Type of Business Organization (mark X in one)</t>
  </si>
  <si>
    <t xml:space="preserve">a. </t>
  </si>
  <si>
    <t xml:space="preserve">b. </t>
  </si>
  <si>
    <t xml:space="preserve">c. </t>
  </si>
  <si>
    <t>9.</t>
  </si>
  <si>
    <t>10.</t>
  </si>
  <si>
    <t>11.</t>
  </si>
  <si>
    <t>13.</t>
  </si>
  <si>
    <t>14.</t>
  </si>
  <si>
    <t>15.</t>
  </si>
  <si>
    <t>16.</t>
  </si>
  <si>
    <t>17.</t>
  </si>
  <si>
    <t>18.</t>
  </si>
  <si>
    <t>12.</t>
  </si>
  <si>
    <t>21.</t>
  </si>
  <si>
    <t>22.</t>
  </si>
  <si>
    <t>23.</t>
  </si>
  <si>
    <t xml:space="preserve">I. </t>
  </si>
  <si>
    <t xml:space="preserve">II. </t>
  </si>
  <si>
    <t xml:space="preserve">III. </t>
  </si>
  <si>
    <t xml:space="preserve">Are detailed resident personal fund ledgers available upon request? </t>
  </si>
  <si>
    <t xml:space="preserve">IV. </t>
  </si>
  <si>
    <t xml:space="preserve">V. </t>
  </si>
  <si>
    <t xml:space="preserve">VI. </t>
  </si>
  <si>
    <t>Are all personal funds of facility residents insured or covered by a surety bond?</t>
  </si>
  <si>
    <t>Rate Unit</t>
  </si>
  <si>
    <t>(Time Period)</t>
  </si>
  <si>
    <t>Agency Providing Services</t>
  </si>
  <si>
    <t>(Yes or No)</t>
  </si>
  <si>
    <t xml:space="preserve"> --- OR ---</t>
  </si>
  <si>
    <t>Edit</t>
  </si>
  <si>
    <t>Check</t>
  </si>
  <si>
    <t>Section I - Mandatory Benefits</t>
  </si>
  <si>
    <t>Section II - Non-Mandatory Benefits</t>
  </si>
  <si>
    <t>of Salaries</t>
  </si>
  <si>
    <t>Buildings</t>
  </si>
  <si>
    <t>Fixed Equipment</t>
  </si>
  <si>
    <t>Movable Equipment</t>
  </si>
  <si>
    <t>Transportation Equip</t>
  </si>
  <si>
    <t>Start Up Costs</t>
  </si>
  <si>
    <t>IV.  Private Pay Rates</t>
  </si>
  <si>
    <t>Additional Data for Same Individuals listed above:</t>
  </si>
  <si>
    <t>Subchapter S Corp. - % of Stock Owned</t>
  </si>
  <si>
    <t>i.</t>
  </si>
  <si>
    <t>(A)</t>
  </si>
  <si>
    <t>(from Sch 6A)</t>
  </si>
  <si>
    <t>Corporation - # of Shares Owned</t>
  </si>
  <si>
    <t xml:space="preserve">Address: </t>
  </si>
  <si>
    <t>Subtotal-Fixed Assets</t>
  </si>
  <si>
    <t>for Add/Del</t>
  </si>
  <si>
    <t>Other *</t>
  </si>
  <si>
    <t>DCW *</t>
  </si>
  <si>
    <t>Employee Equivalent Hours*</t>
  </si>
  <si>
    <t>4. Subtotal - Fixed Assets</t>
  </si>
  <si>
    <t>Total Increases</t>
  </si>
  <si>
    <t>Total Decreases</t>
  </si>
  <si>
    <t>OPTIONAL EDIT CHECKS</t>
  </si>
  <si>
    <t>C/Y Actual</t>
  </si>
  <si>
    <t>Job Title</t>
  </si>
  <si>
    <t>(E)</t>
  </si>
  <si>
    <t>Annual
Full Time Hrs for this position</t>
  </si>
  <si>
    <t>(K)</t>
  </si>
  <si>
    <t>Total - Room and Board</t>
  </si>
  <si>
    <t>Subtotal-Equip/Other Fixed Assets</t>
  </si>
  <si>
    <r>
      <t xml:space="preserve">This Schedule Must be Completed by </t>
    </r>
    <r>
      <rPr>
        <b/>
        <sz val="12"/>
        <rFont val="Tahoma"/>
        <family val="2"/>
      </rPr>
      <t>For Profit</t>
    </r>
    <r>
      <rPr>
        <sz val="12"/>
        <rFont val="Tahoma"/>
        <family val="2"/>
      </rPr>
      <t xml:space="preserve"> Agencies Only</t>
    </r>
  </si>
  <si>
    <t>(to Sch 1, §I, Ln C, Col 1)</t>
  </si>
  <si>
    <t>(to Sch 1, §I, Ln C, Col 2)</t>
  </si>
  <si>
    <t>(to Sch 1, §I, Ln C, Col 3)</t>
  </si>
  <si>
    <t>(to Sch 1, §I, Ln C, Col 4)</t>
  </si>
  <si>
    <t>Related Party?
(Yes or No)</t>
  </si>
  <si>
    <t>Interest Rate</t>
  </si>
  <si>
    <t>Debt Inst Previously Submitted? (Yes or No)</t>
  </si>
  <si>
    <t>match Sch 1,</t>
  </si>
  <si>
    <t>§II, Ln J</t>
  </si>
  <si>
    <t>to Sch 1,</t>
  </si>
  <si>
    <t>§IV, Ln B</t>
  </si>
  <si>
    <t>INCOME AND OFFSETS TO ALLOWABLE COSTS</t>
  </si>
  <si>
    <t>Total Property, Plant &amp; Equipment (PP&amp;E)</t>
  </si>
  <si>
    <t>Asset Cost or Depreciable Basis</t>
  </si>
  <si>
    <t>Prior Owners Accumulated Depreciation</t>
  </si>
  <si>
    <t>Medical Assistance Cost Basis</t>
  </si>
  <si>
    <t>Accumulated Depreciation through</t>
  </si>
  <si>
    <t>Current Year Depreciation Expense</t>
  </si>
  <si>
    <t>Useful Life, Life Range,
or 
Depr Rate</t>
  </si>
  <si>
    <t>Accumulated Depreciation as of</t>
  </si>
  <si>
    <t>STATEMENT OF CHANGES IN FUNDED DEPRECIATION</t>
  </si>
  <si>
    <t>ANNUAL FINANCIAL REPORT OF RESIDENTIAL PERSONAL FUND MANAGEMENT</t>
  </si>
  <si>
    <t>FTE
units</t>
  </si>
  <si>
    <t>Type of Contract (a)</t>
  </si>
  <si>
    <t>Description of Service</t>
  </si>
  <si>
    <t>Column J</t>
  </si>
  <si>
    <t>Column K</t>
  </si>
  <si>
    <t>Are individual resident personal funds in excess of $50 maintained in interest bearing accts?</t>
  </si>
  <si>
    <t>Total Routine Revenue</t>
  </si>
  <si>
    <t>Date Acquired (specific date or 'Various')</t>
  </si>
  <si>
    <t>Does the facility maintain a Plant Ledger with each individual asset listed, that is used to calculate depreciation expense?</t>
  </si>
  <si>
    <t>Partnership - % Ownership
 (and % of Profit/ Loss if different)</t>
  </si>
  <si>
    <t>Beginning Balance:  (Ending Balance on Prior Year Schedule 9)</t>
  </si>
  <si>
    <t>commingled with facility funds?</t>
  </si>
  <si>
    <t xml:space="preserve">Are accounting procedures established to assure that resident personal funds are not </t>
  </si>
  <si>
    <t>Pay Type 
(e.g., Regular, Overtime, VHST, PTO, Other)</t>
  </si>
  <si>
    <t>Total
Amount</t>
  </si>
  <si>
    <t>DCW</t>
  </si>
  <si>
    <t>Calculated Emp Equivalent FTE's</t>
  </si>
  <si>
    <t>* - Columns 7 &amp; 8 should be completed for when contract staff were used to fill/cover employee shifts.  The number of hours contracted for Direct</t>
  </si>
  <si>
    <t>Col. 2</t>
  </si>
  <si>
    <t>Col. 3</t>
  </si>
  <si>
    <t>Col. 4</t>
  </si>
  <si>
    <t xml:space="preserve">Col. 5 </t>
  </si>
  <si>
    <t>Col. 6</t>
  </si>
  <si>
    <t>Col. 7</t>
  </si>
  <si>
    <t>Col. 8</t>
  </si>
  <si>
    <t>Col. 9</t>
  </si>
  <si>
    <t>Col. 10</t>
  </si>
  <si>
    <t>Col. 11</t>
  </si>
  <si>
    <t>Col. 5</t>
  </si>
  <si>
    <t>Col. 6A</t>
  </si>
  <si>
    <t>Col. 6B</t>
  </si>
  <si>
    <t xml:space="preserve">Column 3  </t>
  </si>
  <si>
    <t>Capital Asset Category</t>
  </si>
  <si>
    <t>Grand Total</t>
  </si>
  <si>
    <t>Column 8</t>
  </si>
  <si>
    <t>Column 9</t>
  </si>
  <si>
    <t>Column 10</t>
  </si>
  <si>
    <t>Accumulated Depreciation Disposals / Adjustments</t>
  </si>
  <si>
    <t>(a) - Accumulated Depreciation for assets disposed of and removed from the Plant Ledger should be entered as a negative.</t>
  </si>
  <si>
    <t>(Cols 3-4)</t>
  </si>
  <si>
    <t>(Cols 6+7+9)</t>
  </si>
  <si>
    <t>Adjustments pertaining to Prior Periods</t>
  </si>
  <si>
    <t>Calculated AVG Hourly Rate</t>
  </si>
  <si>
    <t>Calculated AVG Annual Salary</t>
  </si>
  <si>
    <t>--- OR (H) ---</t>
  </si>
  <si>
    <t>(I)</t>
  </si>
  <si>
    <t>(J)</t>
  </si>
  <si>
    <t xml:space="preserve"> (C), (D) </t>
  </si>
  <si>
    <t>(C) - Overtime should be separately identified.  ODP prefers that Shift Differentials and 1:1 staffing not be split out from regular pay, so that an overall average is derived.</t>
  </si>
  <si>
    <t>(D) - VHST or PTO should be reported as costs only, but no associated FTE's.  Do NOT reflect Vacancy or Vacant FTE's.   (See instructions for further explanation.)</t>
  </si>
  <si>
    <t>(F)</t>
  </si>
  <si>
    <t>(F) - If 40 hrs/wk, enter 2080; if 37.5 hrs/wk, enter 1950.  Do not reduce for Part Time positions or partial year employment; those reductions are accounted for in column 5.</t>
  </si>
  <si>
    <t xml:space="preserve"> (D), (G)</t>
  </si>
  <si>
    <t>(K) - Per payroll records, with totals in agreement with General Ledger</t>
  </si>
  <si>
    <t>(I) - If Hourly, calculate Column 6 = Col. 8 / Col. 5 / Col. 4.</t>
  </si>
  <si>
    <t xml:space="preserve">(J) - If Salaried, calculate Column 7 = Col. 8 / Col. 5. </t>
  </si>
  <si>
    <t>please double check your data.</t>
  </si>
  <si>
    <t>If Significant variances appear,</t>
  </si>
  <si>
    <t>Name of Consultant, Firm or Contractor</t>
  </si>
  <si>
    <t>(to Sch 6, Col 3)</t>
  </si>
  <si>
    <t>--- N/A for this cost center ---                --- N/A for this cost center ---</t>
  </si>
  <si>
    <t>Calculated Occupied Beds</t>
  </si>
  <si>
    <t>For Informational Purposes Only</t>
  </si>
  <si>
    <t>Principal Payments This Fiscal Year</t>
  </si>
  <si>
    <t>Income from SNAP Program (e.g., Food Stamps)</t>
  </si>
  <si>
    <t>CONTRACTED DAY PROGRAM COSTS</t>
  </si>
  <si>
    <t>Allowable</t>
  </si>
  <si>
    <t>* Reference is to identify the Schedule 1 location where the cost of the transactions with the related party is included.</t>
  </si>
  <si>
    <t>On what basis is interest allocated?</t>
  </si>
  <si>
    <t>Respond Yes or No</t>
  </si>
  <si>
    <r>
      <t xml:space="preserve">(a) - Enter </t>
    </r>
    <r>
      <rPr>
        <b/>
        <sz val="11"/>
        <rFont val="Tahoma"/>
        <family val="2"/>
      </rPr>
      <t>SC</t>
    </r>
    <r>
      <rPr>
        <sz val="11"/>
        <rFont val="Tahoma"/>
        <family val="2"/>
      </rPr>
      <t xml:space="preserve"> for Service Contract (</t>
    </r>
    <r>
      <rPr>
        <sz val="11"/>
        <rFont val="Calibri"/>
        <family val="2"/>
      </rPr>
      <t>§</t>
    </r>
    <r>
      <rPr>
        <sz val="9.9"/>
        <rFont val="Tahoma"/>
        <family val="2"/>
      </rPr>
      <t>6211.74)</t>
    </r>
    <r>
      <rPr>
        <sz val="11"/>
        <rFont val="Tahoma"/>
        <family val="2"/>
      </rPr>
      <t xml:space="preserve"> or </t>
    </r>
    <r>
      <rPr>
        <b/>
        <sz val="11"/>
        <rFont val="Tahoma"/>
        <family val="2"/>
      </rPr>
      <t>US</t>
    </r>
    <r>
      <rPr>
        <sz val="11"/>
        <rFont val="Tahoma"/>
        <family val="2"/>
      </rPr>
      <t xml:space="preserve"> for Unit of Service Contract (</t>
    </r>
    <r>
      <rPr>
        <sz val="10"/>
        <rFont val="Tahoma"/>
        <family val="2"/>
      </rPr>
      <t>§6211.75</t>
    </r>
    <r>
      <rPr>
        <sz val="11"/>
        <rFont val="Tahoma"/>
        <family val="2"/>
      </rPr>
      <t>)</t>
    </r>
  </si>
  <si>
    <t>service is never filled by an employee (Ex. Pharmacist), indicate N/A in both columns 7 &amp; 8.</t>
  </si>
  <si>
    <t xml:space="preserve">Care Workers should be filled in column 7. Contracted hours for other employee positions should be reflected in column 8.  If the contracted </t>
  </si>
  <si>
    <t>10.  Subtotal (Lines 5 through 9)</t>
  </si>
  <si>
    <t>Accrued Anticipated Funding (Revenue Reimbursement)</t>
  </si>
  <si>
    <t>rounding</t>
  </si>
  <si>
    <t>Medical Assistance interim payments</t>
  </si>
  <si>
    <t>Col. 6C</t>
  </si>
  <si>
    <t>Col. 6D</t>
  </si>
  <si>
    <t>TOTAL LOAN
Interest Payments 
This Fiscal Year (B)</t>
  </si>
  <si>
    <t>(B) - Columns 6A or 6B should be completed with the total interest payments for the loan for the year (i.e., amounts per loan documentation amortization schedule).</t>
  </si>
  <si>
    <t>SITE PORTION OF 
Interest Payments 
This Fiscal Year (C)</t>
  </si>
  <si>
    <t>Fiscal Year Instrument Previously Submitted
(A)</t>
  </si>
  <si>
    <t>(A) - Same position may be listed multiple times as necessary to accommodate Col. 2.</t>
  </si>
  <si>
    <t>Total Payments This Fiscal Year (cols 6A+6B+7)</t>
  </si>
  <si>
    <t>Leaseholder</t>
  </si>
  <si>
    <t>Date of First Payment</t>
  </si>
  <si>
    <r>
      <t xml:space="preserve">*Include on this Schedule, all leases with a total cost (all years) </t>
    </r>
    <r>
      <rPr>
        <sz val="11"/>
        <rFont val="Calibri"/>
        <family val="2"/>
      </rPr>
      <t>≥</t>
    </r>
    <r>
      <rPr>
        <sz val="11"/>
        <rFont val="Tahoma"/>
        <family val="2"/>
      </rPr>
      <t xml:space="preserve"> $5,000.  Also submit a copy of the lease, unless it has been previously submitted.</t>
    </r>
  </si>
  <si>
    <t>Income per General Ledger</t>
  </si>
  <si>
    <r>
      <t xml:space="preserve">Income Offsets
 to Costs </t>
    </r>
    <r>
      <rPr>
        <sz val="10"/>
        <rFont val="Tahoma"/>
        <family val="2"/>
      </rPr>
      <t>(b)</t>
    </r>
  </si>
  <si>
    <r>
      <rPr>
        <sz val="10"/>
        <rFont val="Tahoma"/>
        <family val="2"/>
      </rPr>
      <t>(a)</t>
    </r>
    <r>
      <rPr>
        <sz val="11"/>
        <rFont val="Tahoma"/>
        <family val="2"/>
      </rPr>
      <t xml:space="preserve"> - Column 2 total should equal Total Revenue per the General Ledger.  Any reconciling differences should be explained. </t>
    </r>
  </si>
  <si>
    <t xml:space="preserve">ASSET NAME   
(List specific assets added   
 or deleted this year)   </t>
  </si>
  <si>
    <t>Col.  A</t>
  </si>
  <si>
    <t>Col.  B</t>
  </si>
  <si>
    <t>Col.  C</t>
  </si>
  <si>
    <t>Col.  D</t>
  </si>
  <si>
    <t>Col.  E</t>
  </si>
  <si>
    <t>Col.  F</t>
  </si>
  <si>
    <t>Col.  G</t>
  </si>
  <si>
    <t>Col.  H</t>
  </si>
  <si>
    <t>Col.  I</t>
  </si>
  <si>
    <t>Depreciation &amp;</t>
  </si>
  <si>
    <t>Investment Income not subject to offset per Section 6211.81(h)</t>
  </si>
  <si>
    <t>Current Yr</t>
  </si>
  <si>
    <t>11.  Total Assets (lines 4 + 10)</t>
  </si>
  <si>
    <t>Deprec. Exp</t>
  </si>
  <si>
    <t>(G) - C/Y Full Time Equivalents should be calculated from hours per payroll records which correspond to Col. 8 / Col 6 / Col. 4 (for hourly positions) or Col. 8 / Col. 7 for salaried positions.</t>
  </si>
  <si>
    <t>Subtotal - General Administrative</t>
  </si>
  <si>
    <t>Lease Term (Years/ Months)</t>
  </si>
  <si>
    <t>Term (Years/ Months)</t>
  </si>
  <si>
    <t>(C) - Columns 6C or 6D should be completed with the amount of the interest payment applicable to this location and included on the General Ledger.</t>
  </si>
  <si>
    <t>Interest Earned on Items Listed on Lines 1-16</t>
  </si>
  <si>
    <t>Interest (Non-Capital)</t>
  </si>
  <si>
    <t xml:space="preserve">Line 2. </t>
  </si>
  <si>
    <t>Cost Centers</t>
  </si>
  <si>
    <t>Depr &amp; Cap</t>
  </si>
  <si>
    <t>Interest</t>
  </si>
  <si>
    <t>Interest (Non Capital)</t>
  </si>
  <si>
    <t>VI.  Computation of Allowable Costs</t>
  </si>
  <si>
    <t>Max admin</t>
  </si>
  <si>
    <t>Current %</t>
  </si>
  <si>
    <t xml:space="preserve"> SCHEDULE 4</t>
  </si>
  <si>
    <t xml:space="preserve"> SCHEDULE 6 - DEPRECIATION AND AMORTIZATION</t>
  </si>
  <si>
    <t xml:space="preserve"> SCHEDULE 6A - CAPITALIZED ASSETS - ADDITIONS/DELETIONS</t>
  </si>
  <si>
    <t xml:space="preserve"> SCHEDULE 7 - STATEMENT OF COMPENSATION OF OWNERS</t>
  </si>
  <si>
    <t xml:space="preserve"> SCHEDULE 9</t>
  </si>
  <si>
    <t xml:space="preserve"> SCHEDULE 10</t>
  </si>
  <si>
    <t xml:space="preserve"> SCHEDULE 11 - STAFFING - ANCILLARY SERVICES</t>
  </si>
  <si>
    <t xml:space="preserve"> SCHEDULE 12 - HEALTH CARE (A)  </t>
  </si>
  <si>
    <t>Unallowable</t>
  </si>
  <si>
    <t>Column E.1</t>
  </si>
  <si>
    <t>Table 1.A - FY Allowable Costs</t>
  </si>
  <si>
    <t>Table 1.B - FY Unallowable Costs</t>
  </si>
  <si>
    <t>VI.  Computation/Total Costs</t>
  </si>
  <si>
    <t>input</t>
  </si>
  <si>
    <t>input/Sch 4</t>
  </si>
  <si>
    <t xml:space="preserve">Total Unallowable Costs  </t>
  </si>
  <si>
    <t>SCHEDULE 1 - PROGRAM EXPENDITURES</t>
  </si>
  <si>
    <t>Table 3.A - Allowable Cost Comparison</t>
  </si>
  <si>
    <t>Table 1.A - Allowable Costs</t>
  </si>
  <si>
    <t>Table 1.B - Unallowable Costs</t>
  </si>
  <si>
    <t>Column 11</t>
  </si>
  <si>
    <t>Column 12</t>
  </si>
  <si>
    <t>Current Year Depreciation Expense
(From Column 9)</t>
  </si>
  <si>
    <t>VI.  Computation of Unallowable Costs</t>
  </si>
  <si>
    <r>
      <t xml:space="preserve">sum </t>
    </r>
    <r>
      <rPr>
        <sz val="11"/>
        <rFont val="Calibri"/>
        <family val="2"/>
      </rPr>
      <t>§</t>
    </r>
    <r>
      <rPr>
        <sz val="10"/>
        <rFont val="Calibri"/>
        <family val="2"/>
      </rPr>
      <t xml:space="preserve">'s </t>
    </r>
    <r>
      <rPr>
        <sz val="8.9"/>
        <rFont val="Tahoma"/>
        <family val="2"/>
      </rPr>
      <t>I-V</t>
    </r>
  </si>
  <si>
    <t>Col. 12</t>
  </si>
  <si>
    <t>Col. 13</t>
  </si>
  <si>
    <t>Admin excess check</t>
  </si>
  <si>
    <t xml:space="preserve">ID-46 Cover Page and Statistics </t>
  </si>
  <si>
    <t>Department of Human Services</t>
  </si>
  <si>
    <t>(A) - (K) -- See Schedule 11 - Room and Board for all Footnotes.</t>
  </si>
  <si>
    <t xml:space="preserve"> SCHEDULE 11 - STAFFING - HEALTH CARE</t>
  </si>
  <si>
    <t xml:space="preserve"> SCHEDULE 11 - STAFFING - ROOM AND BOARD</t>
  </si>
  <si>
    <t xml:space="preserve"> SCHEDULE 2 - BENEFITS</t>
  </si>
  <si>
    <t>Sch 2</t>
  </si>
  <si>
    <t>Sch 3</t>
  </si>
  <si>
    <t>Applicable</t>
  </si>
  <si>
    <t>Not Applicable</t>
  </si>
  <si>
    <t>Table 1.C - FY Total Allowable &amp; Unallowable Costs</t>
  </si>
  <si>
    <t>All Other Apportioned Costs</t>
  </si>
  <si>
    <t>Subtotal-Apportioned Costs</t>
  </si>
  <si>
    <t>VI.  Computation of Total Costs</t>
  </si>
  <si>
    <t>Total Costs - Per General Ledger</t>
  </si>
  <si>
    <t>(Table 1.A Plus Table 1.B)</t>
  </si>
  <si>
    <t>BENEFICIARY ACUITY AND STATISTICS</t>
  </si>
  <si>
    <r>
      <t xml:space="preserve">A. Ages </t>
    </r>
    <r>
      <rPr>
        <u/>
        <sz val="11"/>
        <rFont val="Tahoma"/>
        <family val="2"/>
      </rPr>
      <t>(from Sec. IV, Col 2)</t>
    </r>
  </si>
  <si>
    <r>
      <t xml:space="preserve">B. Level of Functioning </t>
    </r>
    <r>
      <rPr>
        <u/>
        <sz val="11"/>
        <rFont val="Tahoma"/>
        <family val="2"/>
      </rPr>
      <t>(from Sec. IV, Col 3)</t>
    </r>
  </si>
  <si>
    <t>0-5</t>
  </si>
  <si>
    <t>1 - Mild</t>
  </si>
  <si>
    <t>6-18</t>
  </si>
  <si>
    <t>2 - Moderate</t>
  </si>
  <si>
    <t>19-21</t>
  </si>
  <si>
    <t>3 - Severe</t>
  </si>
  <si>
    <t>22-45</t>
  </si>
  <si>
    <t>4 - Profound</t>
  </si>
  <si>
    <t>46-64</t>
  </si>
  <si>
    <t>5 - ORC</t>
  </si>
  <si>
    <t>65+</t>
  </si>
  <si>
    <r>
      <t xml:space="preserve">A. Needs Level (SIS Composite Score) </t>
    </r>
    <r>
      <rPr>
        <u/>
        <sz val="11"/>
        <rFont val="Tahoma"/>
        <family val="2"/>
      </rPr>
      <t>(from Sec. IV, Col 4)</t>
    </r>
  </si>
  <si>
    <r>
      <t xml:space="preserve">B. HRST </t>
    </r>
    <r>
      <rPr>
        <u/>
        <sz val="11"/>
        <rFont val="Tahoma"/>
        <family val="2"/>
      </rPr>
      <t>(from Sec. IV, Col 5)</t>
    </r>
  </si>
  <si>
    <t>Facility Average</t>
  </si>
  <si>
    <t>Standard Deviation</t>
  </si>
  <si>
    <t>(***All unused rows must be left blank***)</t>
  </si>
  <si>
    <t>Col. 1</t>
  </si>
  <si>
    <t>Column 13</t>
  </si>
  <si>
    <t>Col. 14</t>
  </si>
  <si>
    <t>Column E.2</t>
  </si>
  <si>
    <t>(E) - Enter the job title NAME of the State Equivalent Position for each job title using the information in the instructions, Appendix D – Job Class Titles Used in Human Services.</t>
  </si>
  <si>
    <t>Voluntary, Nonprofit (including Corporations)</t>
  </si>
  <si>
    <t>For Profit</t>
  </si>
  <si>
    <t>Yes/No</t>
  </si>
  <si>
    <t xml:space="preserve">Yes </t>
  </si>
  <si>
    <t>Individual</t>
  </si>
  <si>
    <t>Government</t>
  </si>
  <si>
    <t>Excess</t>
  </si>
  <si>
    <t>FY 12-Month Approved Funding Level (From Schedule 1, Table 2.A)</t>
  </si>
  <si>
    <t>FY Allowable Costs (From Schedule 1, Table 1.A)</t>
  </si>
  <si>
    <t>Related Party</t>
  </si>
  <si>
    <t>HIDE ROWS</t>
  </si>
  <si>
    <t>Col. 7a</t>
  </si>
  <si>
    <t>Table 4.A - Allowable Costs in Excess of 110% of Approved Funding</t>
  </si>
  <si>
    <t>Schedule</t>
  </si>
  <si>
    <t>Compliance Questions for Federal Requirements (OBRA 1987)</t>
  </si>
  <si>
    <t>This schedule will generate the waiver of minimum Occupancy requirment request.</t>
  </si>
  <si>
    <t xml:space="preserve"> The date at left may be changed if desired.</t>
  </si>
  <si>
    <t>Health &amp; Welfare Building, Room 512</t>
  </si>
  <si>
    <t>Harrisburg, PA  17105-2675</t>
  </si>
  <si>
    <t xml:space="preserve">RE: </t>
  </si>
  <si>
    <t>Ms. Ahrens:</t>
  </si>
  <si>
    <t>Site:</t>
  </si>
  <si>
    <t>Certified Beds at Year End:</t>
  </si>
  <si>
    <t>Certified Bed Days Available:</t>
  </si>
  <si>
    <t>Actual Bed Days:</t>
  </si>
  <si>
    <t>Occupancy Percentage:</t>
  </si>
  <si>
    <t>Qualified Condition(s):</t>
  </si>
  <si>
    <t>Check one of more to submit an occupancy waiver request.</t>
  </si>
  <si>
    <t>The reduced occupancy occurred as a result of:</t>
  </si>
  <si>
    <t>This section must be completed to submit an occupancy waiver request.</t>
  </si>
  <si>
    <t>(click in the box, then begin typing.)</t>
  </si>
  <si>
    <t>(click outside the box to complete text box entry.)</t>
  </si>
  <si>
    <t>Our Executive Director/Administrator's signature on the Transmittal letter applies to this request.</t>
  </si>
  <si>
    <t>L.</t>
  </si>
  <si>
    <t/>
  </si>
  <si>
    <t>Total per documentation</t>
  </si>
  <si>
    <t>Amount:</t>
  </si>
  <si>
    <t>If any of the above transactions were for RENT of Property, Plant or Equipment (e.g., Buildings), provide the following additional details:</t>
  </si>
  <si>
    <t>Actual Straight Line Depreciation - Provide Detailed Schedules</t>
  </si>
  <si>
    <t>Real Estate Taxes - Send copies of paid tax statements identifying the property</t>
  </si>
  <si>
    <t>Interest - Send notes and amortization schedules or equivalent</t>
  </si>
  <si>
    <t>ICF Portion</t>
  </si>
  <si>
    <t xml:space="preserve">NOTE:  This table should include ALL allowable benefit costs incurred by the provider.  </t>
  </si>
  <si>
    <t xml:space="preserve">This table should include ALL unallowable benefit costs incurred by the provider.  </t>
  </si>
  <si>
    <t>If line 2.D. is chosen, add description in the box provided.</t>
  </si>
  <si>
    <t>Choose 'Applicable' or 'Not Applicable' from drop down depending on whether facility had any Private Pay residents.</t>
  </si>
  <si>
    <t>CERTIFIED BEDS</t>
  </si>
  <si>
    <t>Calculated Bed Days Available</t>
  </si>
  <si>
    <t>Beginning of Month</t>
  </si>
  <si>
    <t>Change</t>
  </si>
  <si>
    <t>Days in Mo.</t>
  </si>
  <si>
    <t>1st of Month</t>
  </si>
  <si>
    <t>Days Post change</t>
  </si>
  <si>
    <t xml:space="preserve">Col. 4 </t>
  </si>
  <si>
    <t>Jul</t>
  </si>
  <si>
    <t>Aug</t>
  </si>
  <si>
    <t>Oct</t>
  </si>
  <si>
    <t>Nov</t>
  </si>
  <si>
    <t>Dec</t>
  </si>
  <si>
    <t>Jan</t>
  </si>
  <si>
    <t>Feb</t>
  </si>
  <si>
    <t>Mar</t>
  </si>
  <si>
    <t>Apr</t>
  </si>
  <si>
    <t>Jun</t>
  </si>
  <si>
    <t>Sep</t>
  </si>
  <si>
    <t xml:space="preserve">Effective Date: </t>
  </si>
  <si>
    <t>Not part of printed Cost Report
(used for BDA calculation)</t>
  </si>
  <si>
    <t xml:space="preserve">Throughout this cost report, </t>
  </si>
  <si>
    <t>Yellow</t>
  </si>
  <si>
    <t>= a Data Entry Field.</t>
  </si>
  <si>
    <t>Occupancy Rate by Month</t>
  </si>
  <si>
    <r>
      <t xml:space="preserve">Complete Bed Data below in the </t>
    </r>
    <r>
      <rPr>
        <u/>
        <sz val="12"/>
        <rFont val="Tahoma"/>
        <family val="2"/>
      </rPr>
      <t>Summary of Census Records</t>
    </r>
    <r>
      <rPr>
        <sz val="12"/>
        <rFont val="Tahoma"/>
        <family val="2"/>
      </rPr>
      <t xml:space="preserve"> section</t>
    </r>
  </si>
  <si>
    <t>Choose YES from drop down for either line 1, 2, or 3.</t>
  </si>
  <si>
    <t>If For Profit is selected, also choose YES from the one of either line A, B, C or D.</t>
  </si>
  <si>
    <t>If no Occupancy Waiver Request is being made, enter 'NOT APPLICABLE' in the text box.</t>
  </si>
  <si>
    <r>
      <rPr>
        <u/>
        <sz val="11"/>
        <color theme="1"/>
        <rFont val="Tahoma"/>
        <family val="2"/>
      </rPr>
      <t>Level of Functioning:</t>
    </r>
    <r>
      <rPr>
        <sz val="11"/>
        <color theme="1"/>
        <rFont val="Tahoma"/>
        <family val="2"/>
      </rPr>
      <t xml:space="preserve">
1 - Mild
2 - Moderate
3 - Severe
4 - Profound
5 - ORC</t>
    </r>
  </si>
  <si>
    <t>Days Pre-change</t>
  </si>
  <si>
    <t>input/Sch14</t>
  </si>
  <si>
    <t>Total  (to Sch 1, Table 1.A., Ln 2)</t>
  </si>
  <si>
    <t>Total  (to Sch 1, Table 1.B., Ln 2)</t>
  </si>
  <si>
    <t xml:space="preserve">     SCHEDULE 2 - BENEFITS</t>
  </si>
  <si>
    <t>(c)</t>
  </si>
  <si>
    <t xml:space="preserve">(b) </t>
  </si>
  <si>
    <t xml:space="preserve">(d) </t>
  </si>
  <si>
    <r>
      <t xml:space="preserve">to Schedule 1, Table 1.A. </t>
    </r>
    <r>
      <rPr>
        <sz val="10"/>
        <rFont val="Calibri"/>
        <family val="2"/>
      </rPr>
      <t>§</t>
    </r>
    <r>
      <rPr>
        <sz val="10"/>
        <rFont val="Tahoma"/>
        <family val="2"/>
      </rPr>
      <t>IV, Ln A, Col 6</t>
    </r>
  </si>
  <si>
    <r>
      <t xml:space="preserve">to Schedule 1, Table 1.B. </t>
    </r>
    <r>
      <rPr>
        <sz val="10"/>
        <rFont val="Calibri"/>
        <family val="2"/>
      </rPr>
      <t>§</t>
    </r>
    <r>
      <rPr>
        <sz val="10"/>
        <rFont val="Tahoma"/>
        <family val="2"/>
      </rPr>
      <t>IV, Ln A, Col 6</t>
    </r>
  </si>
  <si>
    <t>Compensation Included in Allowable Costs (Schedule 1, Table 1.A)</t>
  </si>
  <si>
    <t>Compensation Included in Unallowable Costs (Schedule 1, Table 1.B)</t>
  </si>
  <si>
    <t>No</t>
  </si>
  <si>
    <t>Table 2.A - FY Approved Funding Level (Budget from ID-47)</t>
  </si>
  <si>
    <t>Interim Payment Methodology:</t>
  </si>
  <si>
    <t>Funding Methodology</t>
  </si>
  <si>
    <t>Waiver of the standard interim per diem rate</t>
  </si>
  <si>
    <t>Standard interim per diem rate</t>
  </si>
  <si>
    <t xml:space="preserve">(Table 1.A Less Table 2.A)            </t>
  </si>
  <si>
    <t>Only choose N/A if there are no related party transactions</t>
  </si>
  <si>
    <t>Current Fiscal 
Year Amount
(Sch 1, Table 1.C)</t>
  </si>
  <si>
    <t>*Ref to Schedule 1 Sec, Line, Col</t>
  </si>
  <si>
    <t>Name of Related Business and 
either Federal Identification Number 
or Social Security Number</t>
  </si>
  <si>
    <t>Percent (%) Ownership in Facility</t>
  </si>
  <si>
    <t>Percent (%) Ownership in Related Business</t>
  </si>
  <si>
    <t>Unallowable Cost
(Schedule 1, Table 1.B)</t>
  </si>
  <si>
    <t xml:space="preserve">    If N/A, complete the last box.</t>
  </si>
  <si>
    <t xml:space="preserve"> * If this Schedule is marked N/A, who manages the residents' funds?</t>
  </si>
  <si>
    <t>Col 8 Var</t>
  </si>
  <si>
    <t>Col 8 %Var</t>
  </si>
  <si>
    <t>Allowable
(to Sch 1, 
Table 1.A)</t>
  </si>
  <si>
    <t>Unallowable
(to Sch 1, 
Table 1.B)</t>
  </si>
  <si>
    <t>(to Sch 1, ln I.A., Col 1, of Table noted)</t>
  </si>
  <si>
    <r>
      <t xml:space="preserve">Total
Expense
</t>
    </r>
    <r>
      <rPr>
        <sz val="10"/>
        <rFont val="Tahoma"/>
        <family val="2"/>
      </rPr>
      <t>(Sch 1, Tbl 1.C)</t>
    </r>
  </si>
  <si>
    <r>
      <t xml:space="preserve">(H) - </t>
    </r>
    <r>
      <rPr>
        <b/>
        <sz val="11"/>
        <rFont val="Tahoma"/>
        <family val="2"/>
      </rPr>
      <t xml:space="preserve">Do NOT complete both columns 6 and 7 for the same line. </t>
    </r>
    <r>
      <rPr>
        <sz val="11"/>
        <rFont val="Tahoma"/>
        <family val="2"/>
      </rPr>
      <t xml:space="preserve"> Use a separate </t>
    </r>
  </si>
  <si>
    <t xml:space="preserve"> line for the same job title if necessary. </t>
  </si>
  <si>
    <t>(to Sch 1, ln I.A., Col 3, of Table noted)</t>
  </si>
  <si>
    <t>(to Sch 1, ln I.A., Col 2, of Table noted)</t>
  </si>
  <si>
    <r>
      <t xml:space="preserve">Job Title
</t>
    </r>
    <r>
      <rPr>
        <sz val="10"/>
        <rFont val="Tahoma"/>
        <family val="2"/>
      </rPr>
      <t>(Note:  Direct Care Workers should be 
reflected on next worksheet)</t>
    </r>
  </si>
  <si>
    <t xml:space="preserve"> SCHEDULE 11 - STAFFING - HEALTH CARE - DIRECT CARE WORKERS</t>
  </si>
  <si>
    <t>Total Direct Care Workers from Sch 11-HC-DCW</t>
  </si>
  <si>
    <t xml:space="preserve">Job Title
</t>
  </si>
  <si>
    <t>(A), (B)</t>
  </si>
  <si>
    <t>(to Schedule 11-HC)</t>
  </si>
  <si>
    <t>(A), (C) - (K) -- See Schedule 11 - Room and Board for all Footnotes.</t>
  </si>
  <si>
    <t>Resident Assistant</t>
  </si>
  <si>
    <t>Direct Care Professional</t>
  </si>
  <si>
    <t>Direct Support Professional</t>
  </si>
  <si>
    <t>Counselor</t>
  </si>
  <si>
    <t>Residential Living Staff</t>
  </si>
  <si>
    <t>Life Skills Associate</t>
  </si>
  <si>
    <t>Personal Care Assistant</t>
  </si>
  <si>
    <t>Developmental Specialist</t>
  </si>
  <si>
    <t>Residential Aide</t>
  </si>
  <si>
    <t>House Manager Aide (HMA)</t>
  </si>
  <si>
    <t>Memory Care Asst</t>
  </si>
  <si>
    <t>HABilitation Worker</t>
  </si>
  <si>
    <t>Hospital Tripper</t>
  </si>
  <si>
    <t>Dev Care Specialist</t>
  </si>
  <si>
    <t>Home Support Associate</t>
  </si>
  <si>
    <t>Direct Service Professional</t>
  </si>
  <si>
    <t>Direct Care Worker</t>
  </si>
  <si>
    <t>Residential Program Worker</t>
  </si>
  <si>
    <t>Resident Advisor</t>
  </si>
  <si>
    <t>Personal Service Tech</t>
  </si>
  <si>
    <t>Development Assistant</t>
  </si>
  <si>
    <t>TAS Direct Support Staff</t>
  </si>
  <si>
    <t>Direct Care Staff</t>
  </si>
  <si>
    <t>MVO (Motor Vehicle Operator)</t>
  </si>
  <si>
    <t>IDD Technician</t>
  </si>
  <si>
    <t>Personal Assistant</t>
  </si>
  <si>
    <t>Personal Care Attendee</t>
  </si>
  <si>
    <t>Residential Companion</t>
  </si>
  <si>
    <t>Residential Counselor</t>
  </si>
  <si>
    <t>Caregiver</t>
  </si>
  <si>
    <t>Escort</t>
  </si>
  <si>
    <t>ICF/ID Child Life Aide</t>
  </si>
  <si>
    <t>Residential Direct Support Professional (RDSP)</t>
  </si>
  <si>
    <t>Calculated Annual Hours</t>
  </si>
  <si>
    <t>Calc Avg Hrly Wage</t>
  </si>
  <si>
    <t>Management staff on this worksheet, even though they may assist in providing basic direct care.  Titles commonly used for Direct Care Workers (DCW)'s that should be included on this worksheet include:</t>
  </si>
  <si>
    <r>
      <t xml:space="preserve">(B) - This worksheet should be used for the Non-Management, Non-Professional staff who are assigned to perform direct responsibilities related to activities of daily living, self-help and socialization skills.  </t>
    </r>
    <r>
      <rPr>
        <b/>
        <sz val="11"/>
        <rFont val="Tahoma"/>
        <family val="2"/>
      </rPr>
      <t>Do NOT INCLUDE:  RN's, LPN's, QIDP, or</t>
    </r>
  </si>
  <si>
    <t>(to Sch 1, ln I.A., Col 4, of Table noted)</t>
  </si>
  <si>
    <t>Benefit
Expense</t>
  </si>
  <si>
    <t>DHS Secretary</t>
  </si>
  <si>
    <t>Total - General Administrative (excluding compensation on Sch 11-GA, Part B)</t>
  </si>
  <si>
    <t>&lt;-- Note:  These figures do not flow to Schedule 1.  Compensation must be</t>
  </si>
  <si>
    <t>entered into appropriate cost center on Sch 1.  After completion of both</t>
  </si>
  <si>
    <t>schedules, totals must agree as noted in footnotes (P) through (R)</t>
  </si>
  <si>
    <t>Checks</t>
  </si>
  <si>
    <t xml:space="preserve">SCHEDULE 12 - MISCELLANEOUS (Contracted) PERSONNEL COSTS </t>
  </si>
  <si>
    <t>(of Table 1.A)</t>
  </si>
  <si>
    <t>(of Table 1.B)</t>
  </si>
  <si>
    <t>Portion of Col 5 Amount</t>
  </si>
  <si>
    <t>Total - Contracted Day Programs</t>
  </si>
  <si>
    <t>(cols 8 - 10)</t>
  </si>
  <si>
    <t>Portion of Col 6 Amount</t>
  </si>
  <si>
    <t>(to Sch 12-HC, 
Ln 1, Col 5)</t>
  </si>
  <si>
    <t>(to Sch 12-HC, 
Ln 1, Col 12)</t>
  </si>
  <si>
    <t>(to Sch 12-HC, 
Ln 1, Col 13)</t>
  </si>
  <si>
    <t xml:space="preserve">(B) - Adjustment to lesser of related party's cost or market value is necessary per 55 Pa. Code §6211.114.(a), and HIM 15 §§1000 and 1005.  </t>
  </si>
  <si>
    <t>If Related Party</t>
  </si>
  <si>
    <t xml:space="preserve">   &lt;-- Applicable?</t>
  </si>
  <si>
    <t>(A) - If Yes is entered in Column 9, list the Fiscal Year (ex: 19/20) in Column 10.</t>
  </si>
  <si>
    <t>Sch 14, Pt B</t>
  </si>
  <si>
    <t>Sch 14, Pt A</t>
  </si>
  <si>
    <t>Table 1.A</t>
  </si>
  <si>
    <t>Table 1.B</t>
  </si>
  <si>
    <t xml:space="preserve">Source: </t>
  </si>
  <si>
    <t>Sch 8, col B</t>
  </si>
  <si>
    <t>Facility Name</t>
  </si>
  <si>
    <t>Provider Number (MPI)</t>
  </si>
  <si>
    <t>BEDS at Year End</t>
  </si>
  <si>
    <t>Beds Days Available</t>
  </si>
  <si>
    <t>Total Days</t>
  </si>
  <si>
    <t>No. of Residents
Ages 0-5</t>
  </si>
  <si>
    <t>No. of Residents
Ages 6-18</t>
  </si>
  <si>
    <t>Total Related Party Transactions</t>
  </si>
  <si>
    <t>Allowable Contracted Day Program Costs</t>
  </si>
  <si>
    <t>No. of Residents who attend Contracted Day Pgms</t>
  </si>
  <si>
    <t>Avg Contracted Day Pgm Costs per person</t>
  </si>
  <si>
    <t>No. of Residents who attend on campus Day Pgms</t>
  </si>
  <si>
    <t>Cover, § II, Ln 2</t>
  </si>
  <si>
    <t>Cover, § II, Ln 3</t>
  </si>
  <si>
    <t>Cover, § II, Ln 4</t>
  </si>
  <si>
    <t>Private Pay Rate</t>
  </si>
  <si>
    <t>Lowest Month Occup</t>
  </si>
  <si>
    <t>Cover, col T</t>
  </si>
  <si>
    <t>Cover, line 2</t>
  </si>
  <si>
    <t># ICF Residents NOT Attending Day Programs</t>
  </si>
  <si>
    <t>Residents Unaccounted for in Day Pgm Stats</t>
  </si>
  <si>
    <t>Total Unallowable Costs</t>
  </si>
  <si>
    <t>Total Allowable Wages</t>
  </si>
  <si>
    <t>Total Allow Employee Benefits</t>
  </si>
  <si>
    <t>Total Allow Contract Staff</t>
  </si>
  <si>
    <t>Sch 1, Table 1.A, §I, Ln A, Col 7</t>
  </si>
  <si>
    <t>Sch 1, Table 1.A, §I, Ln B, Col 7</t>
  </si>
  <si>
    <t>Sch 1, Table 1.A, §I, Ln C, Col 7</t>
  </si>
  <si>
    <t>Sch 1, Table 1.A, §II, Ln I, Col 7</t>
  </si>
  <si>
    <t>Sch 1, Table 1.A, §II, Ln A, Col 7</t>
  </si>
  <si>
    <t>Sch 1, Table 1.A, §II, Ln B, Col 7</t>
  </si>
  <si>
    <t>Sch 1, Table 1.A, §II, Ln C, Col 7</t>
  </si>
  <si>
    <t>Sch 1, Table 1.A, §II, Ln D, Col 7</t>
  </si>
  <si>
    <t>Sch 1, Table 1.A, §II, Ln E, Col 7</t>
  </si>
  <si>
    <t>Sch 1, Table 1.A, §II, Ln F, Col 7</t>
  </si>
  <si>
    <t>Sch 1, Table 1.A, §II, Ln G, Col 7</t>
  </si>
  <si>
    <t>Sch 1, Table 1.A, §II, Ln H, Col 7</t>
  </si>
  <si>
    <t>Sch 1, Table 1.A, §II, Ln J, Col 7</t>
  </si>
  <si>
    <t>Sch 1, Table 1.A, §II, Ln K, Col 7</t>
  </si>
  <si>
    <t>Sch 1, Table 1.A, §III, Ln A, Col 7</t>
  </si>
  <si>
    <t>Sch 1, Table 1.A, §III, Ln B, Col 7</t>
  </si>
  <si>
    <t>Sch 1, Table 1.A, §IV, Ln A, Col 7</t>
  </si>
  <si>
    <t>Sch 1, Table 1.A, §IV, Ln B, Col 7</t>
  </si>
  <si>
    <t>Sch 1, Table 1.A, §V, Ln A, Col 7</t>
  </si>
  <si>
    <t>Sch 1, Table 1.A, §V, Ln B, Col 7</t>
  </si>
  <si>
    <t>Allow Occupancy Costs</t>
  </si>
  <si>
    <t>Allow Communications</t>
  </si>
  <si>
    <t>Allow Insurance</t>
  </si>
  <si>
    <t>Allow Office Supplies</t>
  </si>
  <si>
    <t>Allow Service Supplies</t>
  </si>
  <si>
    <t>Allow Food</t>
  </si>
  <si>
    <t>Allow Purchased Services</t>
  </si>
  <si>
    <t>Allow Clothing</t>
  </si>
  <si>
    <t>Allow Transportation</t>
  </si>
  <si>
    <t>Allow Interest (Non-Capital)</t>
  </si>
  <si>
    <t>Allow Purchase-Non Depr Assets</t>
  </si>
  <si>
    <t>Allow Repairs</t>
  </si>
  <si>
    <t>Allow Depreciation</t>
  </si>
  <si>
    <t>Allow Capital Interest</t>
  </si>
  <si>
    <t>Allow All Other Apportioned Costs</t>
  </si>
  <si>
    <t>Sch 1, Table 1.B, §V, Ln A, Col 7</t>
  </si>
  <si>
    <t>Sch 1, Table 4.A</t>
  </si>
  <si>
    <t>Sch 1, Table 1.C</t>
  </si>
  <si>
    <t>Mandatory Benefits Percentage of Salaries</t>
  </si>
  <si>
    <r>
      <t xml:space="preserve">Sch 2, </t>
    </r>
    <r>
      <rPr>
        <sz val="10"/>
        <color rgb="FFFF0000"/>
        <rFont val="Calibri"/>
        <family val="2"/>
      </rPr>
      <t>§</t>
    </r>
    <r>
      <rPr>
        <sz val="10"/>
        <color rgb="FFFF0000"/>
        <rFont val="Calibri"/>
        <family val="2"/>
        <scheme val="minor"/>
      </rPr>
      <t xml:space="preserve"> I, Col 6</t>
    </r>
  </si>
  <si>
    <t>Health Ins. Percentage of Salaries</t>
  </si>
  <si>
    <r>
      <t xml:space="preserve">Sch 2, </t>
    </r>
    <r>
      <rPr>
        <sz val="10"/>
        <color rgb="FFFF0000"/>
        <rFont val="Calibri"/>
        <family val="2"/>
      </rPr>
      <t>§</t>
    </r>
    <r>
      <rPr>
        <sz val="10"/>
        <color rgb="FFFF0000"/>
        <rFont val="Calibri"/>
        <family val="2"/>
        <scheme val="minor"/>
      </rPr>
      <t xml:space="preserve"> II, Col 6</t>
    </r>
  </si>
  <si>
    <t>Reported Assessment</t>
  </si>
  <si>
    <t>Sch 3, col 5, cell F22</t>
  </si>
  <si>
    <t>Sch 4, Line 1</t>
  </si>
  <si>
    <t>Sch 4, Line 2</t>
  </si>
  <si>
    <t>Sch 4, Line 3</t>
  </si>
  <si>
    <t>Sch 4, Line 9</t>
  </si>
  <si>
    <t>Food Stamp Income</t>
  </si>
  <si>
    <t>Sch 4, Col 2, Line 12B</t>
  </si>
  <si>
    <t>Food Stamp Income Offset</t>
  </si>
  <si>
    <t>Sch 4, Col 3, Line 12B</t>
  </si>
  <si>
    <t>COVID Funding from other programs</t>
  </si>
  <si>
    <t>Sch 4, Col 2, § III</t>
  </si>
  <si>
    <t>Sch 6A, Line 11, Cols I - A</t>
  </si>
  <si>
    <t>Percent Change in Total Asset Value</t>
  </si>
  <si>
    <t>Type of Organization</t>
  </si>
  <si>
    <t>Cover, § I</t>
  </si>
  <si>
    <r>
      <t xml:space="preserve">Cover, </t>
    </r>
    <r>
      <rPr>
        <sz val="10"/>
        <color rgb="FFFF0000"/>
        <rFont val="Calibri"/>
        <family val="2"/>
      </rPr>
      <t>§ II,</t>
    </r>
    <r>
      <rPr>
        <sz val="10"/>
        <color rgb="FFFF0000"/>
        <rFont val="Calibri"/>
        <family val="2"/>
        <scheme val="minor"/>
      </rPr>
      <t xml:space="preserve"> Ln 1.B.</t>
    </r>
  </si>
  <si>
    <t>Cover</t>
  </si>
  <si>
    <t>Reporting period - FROM</t>
  </si>
  <si>
    <t>Reporting period - TO</t>
  </si>
  <si>
    <t>Net Change in Total Asset Value</t>
  </si>
  <si>
    <t>Total Fixed Asset Additions</t>
  </si>
  <si>
    <t>Sch 6A, Line 11, Cols B</t>
  </si>
  <si>
    <r>
      <t xml:space="preserve">Therapeutic Leave - Up to Limits </t>
    </r>
    <r>
      <rPr>
        <sz val="10"/>
        <rFont val="Tahoma"/>
        <family val="2"/>
      </rPr>
      <t>(a)</t>
    </r>
  </si>
  <si>
    <r>
      <t xml:space="preserve">Hospital Leave - Up to Limits </t>
    </r>
    <r>
      <rPr>
        <sz val="10"/>
        <rFont val="Tahoma"/>
        <family val="2"/>
      </rPr>
      <t>(a)</t>
    </r>
  </si>
  <si>
    <t>Was Rel Party Day Pgm billed at HCBS Fee Sched amounts?</t>
  </si>
  <si>
    <t>Total R&amp;B Wages</t>
  </si>
  <si>
    <t>Total R&amp;B FTEs</t>
  </si>
  <si>
    <t>Sch 11-RB, col 8</t>
  </si>
  <si>
    <t>Sch 11-RB, col 5</t>
  </si>
  <si>
    <t>Sch 11-HC, col 5</t>
  </si>
  <si>
    <t>Sch 11-HC, col 8</t>
  </si>
  <si>
    <t>Total Health Care Wages</t>
  </si>
  <si>
    <t>Total Ancillary FTEs</t>
  </si>
  <si>
    <t>Total Ancillary Wages</t>
  </si>
  <si>
    <t>Sch 11-Anc, col 5</t>
  </si>
  <si>
    <t>Sch 11-Anc, col 8</t>
  </si>
  <si>
    <t>Total Admin FTEs</t>
  </si>
  <si>
    <t>Total Admin Wages</t>
  </si>
  <si>
    <t>Total Employee FTE's</t>
  </si>
  <si>
    <t>MANUAL</t>
  </si>
  <si>
    <t>Sch 11-GA, col 5</t>
  </si>
  <si>
    <t>Sch 11-GA, col 8</t>
  </si>
  <si>
    <t>No of individuals with comp over limit</t>
  </si>
  <si>
    <t>TAB key can be used to move thru input fields</t>
  </si>
  <si>
    <t>Ref. to Schedule 1, Sec/Line/Col where column E costs are classified</t>
  </si>
  <si>
    <r>
      <t xml:space="preserve">Allowable
</t>
    </r>
    <r>
      <rPr>
        <sz val="9"/>
        <rFont val="Tahoma"/>
        <family val="2"/>
      </rPr>
      <t>(col 5 - col 13)</t>
    </r>
  </si>
  <si>
    <t>Leased Asset *</t>
  </si>
  <si>
    <t xml:space="preserve"> SCHEDULE 13 - LEASES</t>
  </si>
  <si>
    <t>*Include on this Schedule, all leases with associated Unallowable Costs.  If any portion is allowable, also include that lease on Schedule 13, Table 1.A and provide copies of suppporting documentation.</t>
  </si>
  <si>
    <t>per Schedule 12-HC (A)</t>
  </si>
  <si>
    <t>*Include on this Schedule, all loans with associated Unallowable Costs.  If any portion is allowable, also include that loan on Sch. 14, Table 1.A and provide suppporting documents.</t>
  </si>
  <si>
    <r>
      <t xml:space="preserve">End of 
Month
</t>
    </r>
    <r>
      <rPr>
        <sz val="10"/>
        <rFont val="Tahoma"/>
        <family val="2"/>
      </rPr>
      <t>(Cols 7 + 9)</t>
    </r>
  </si>
  <si>
    <t>Summary of ID-46 Edit Checks</t>
  </si>
  <si>
    <t>Item</t>
  </si>
  <si>
    <t>Value</t>
  </si>
  <si>
    <t>2nd Item</t>
  </si>
  <si>
    <t>Difference</t>
  </si>
  <si>
    <t>Sch 1</t>
  </si>
  <si>
    <t xml:space="preserve">Allowable </t>
  </si>
  <si>
    <t xml:space="preserve">Unallowable </t>
  </si>
  <si>
    <t>Excess Admin</t>
  </si>
  <si>
    <t>Income Offsets</t>
  </si>
  <si>
    <t>Accumulated Depreciation</t>
  </si>
  <si>
    <t>Asset Value</t>
  </si>
  <si>
    <t>Manually review all edits in columns M&amp;N on all Schedule 11's</t>
  </si>
  <si>
    <t>(Cols 9-12)</t>
  </si>
  <si>
    <t>Sch 11-HC-DCW, col S</t>
  </si>
  <si>
    <t>Sch 11-HC-DCW, col Q</t>
  </si>
  <si>
    <t>DCW FTEs (Reg &amp; O.T.)</t>
  </si>
  <si>
    <t>DCW Total Hours (Reg &amp; O.T.)</t>
  </si>
  <si>
    <t>DCW Wages (Reg &amp; O.T.)</t>
  </si>
  <si>
    <t>Column 7 Total Allowable Cost Check (Table 1.A Total Allowable Costs Less Table 2.A Total Allowable Budget):</t>
  </si>
  <si>
    <r>
      <t xml:space="preserve">Note:  Budget Adjustment to Income Offsets on </t>
    </r>
    <r>
      <rPr>
        <sz val="10"/>
        <rFont val="Calibri"/>
        <family val="2"/>
      </rPr>
      <t>§</t>
    </r>
    <r>
      <rPr>
        <sz val="10"/>
        <rFont val="Tahoma"/>
        <family val="2"/>
      </rPr>
      <t>VI. Ln B. is limited to Subtotal on §VI. Ln A. (i.e., No negatives on §VI. Ln C.)</t>
    </r>
  </si>
  <si>
    <t>FCS Note:  Potential budget adjustments to both a Cost Center and Major Object of Expenditure should not both be made if caused by the same overage.</t>
  </si>
  <si>
    <t>Column 7 Total Allowable Cost Check (Table 1.A Total Allowable Less Table 2.A Total Allowable):</t>
  </si>
  <si>
    <t>Sch 1, Table 2.A</t>
  </si>
  <si>
    <t>Payment Method-ology</t>
  </si>
  <si>
    <t>sum of all Sch 11's</t>
  </si>
  <si>
    <t>Potential Budget Adjustment (per Mercer's 4.A)</t>
  </si>
  <si>
    <t>Admin % Before Limit (incl Unallow)</t>
  </si>
  <si>
    <t>Miscellaneous Personnel Costs</t>
  </si>
  <si>
    <t>Employee Benefits</t>
  </si>
  <si>
    <t>Wages/Salaries</t>
  </si>
  <si>
    <t>Other*</t>
  </si>
  <si>
    <t>ICF/ID Budget, Form ID-47</t>
  </si>
  <si>
    <t>Commonwealth of Pennsylvania, Dept of Human Services
Office of Developmental Programs</t>
  </si>
  <si>
    <t>ODP Letter Date:</t>
  </si>
  <si>
    <t>Table 5 - Total FY Approved Funding Level</t>
  </si>
  <si>
    <t>Table 2.A - FY Approved Funding Level (Budget from ID-47) -- As Submitted by Provider</t>
  </si>
  <si>
    <t>BUDGET VERIFICATION</t>
  </si>
  <si>
    <t>ID-46 Schedule 1, Table 2.A  ~ vs. ~ Approved Budget per ID-47, Table 5</t>
  </si>
  <si>
    <t>ID-46, SCHEDULE 1 - PROGRAM EXPENDITURES</t>
  </si>
  <si>
    <t>&lt;- Change if Pro-rated</t>
  </si>
  <si>
    <t>12-Month Budget</t>
  </si>
  <si>
    <t>Non-Mandatory Benefits Percentage of Salaries</t>
  </si>
  <si>
    <t>Merakey</t>
  </si>
  <si>
    <t>Income Offsets to Allow. Costs (as neg.)</t>
  </si>
  <si>
    <t>Total Allowable Costs (ln A + B)</t>
  </si>
  <si>
    <r>
      <t xml:space="preserve">Income Offsets to Allow. Costs </t>
    </r>
    <r>
      <rPr>
        <sz val="11"/>
        <color rgb="FFC00000"/>
        <rFont val="Tahoma"/>
        <family val="2"/>
      </rPr>
      <t>(as neg.)</t>
    </r>
  </si>
  <si>
    <t>Line A+B</t>
  </si>
  <si>
    <t>Total Allowable Costs</t>
  </si>
  <si>
    <t>Line 1.A.</t>
  </si>
  <si>
    <t>FY 12-Month Approved Funding Level - Standard Rate</t>
  </si>
  <si>
    <t>FY 12-Month Approved Funding Level - Waiver of Std Rate (From Sch 1, Table 2.A)</t>
  </si>
  <si>
    <t>Line 1.B.</t>
  </si>
  <si>
    <t>or</t>
  </si>
  <si>
    <t>Fiscal Year Allowable Costs (From Schedule 1, Table 1.A)</t>
  </si>
  <si>
    <t>Note:  If Occupancy is greater than 97.5%, this schedule will automatically be marked NOT APPLICABLE.</t>
  </si>
  <si>
    <t>If no Occupancy Waiver Request is being made, enter 'NOT APPLICABLE' in the yellow text box below.</t>
  </si>
  <si>
    <t>If additional space is needed, enter 'See Attached' in text box and submit a separate letter.</t>
  </si>
  <si>
    <t>Ms. Kristin Ahrens, Deputy Secretary</t>
  </si>
  <si>
    <t>Complete this section for all residents during the fiscal year, but only fill in columns 2 &amp; 3 for those included in your census as of June 30th.</t>
  </si>
  <si>
    <t>If more rows are needed, contact ODP.</t>
  </si>
  <si>
    <t>Required</t>
  </si>
  <si>
    <t>Cost-to-Charge Ratio</t>
  </si>
  <si>
    <t>Income Stmt Profitability</t>
  </si>
  <si>
    <t>Fee Schedule Level</t>
  </si>
  <si>
    <t>Allocate Costs Based on Units</t>
  </si>
  <si>
    <t>MPI Number</t>
  </si>
  <si>
    <t>Related
Party?
(Yes or No)</t>
  </si>
  <si>
    <t>Number of
ICF Residents Attended</t>
  </si>
  <si>
    <t>Total Booked Expense (A)</t>
  </si>
  <si>
    <t>Actual Cost to Related Party</t>
  </si>
  <si>
    <t>TEST</t>
  </si>
  <si>
    <t>IF</t>
  </si>
  <si>
    <t>THEN</t>
  </si>
  <si>
    <t>ELSE</t>
  </si>
  <si>
    <t>Line used</t>
  </si>
  <si>
    <t>~next text below~</t>
  </si>
  <si>
    <t>"")</t>
  </si>
  <si>
    <t>&lt;-- result for col 9 if line not used (blank)</t>
  </si>
  <si>
    <t>IF(D17="Yes",</t>
  </si>
  <si>
    <t>+F17)</t>
  </si>
  <si>
    <r>
      <t xml:space="preserve">&lt;-- actual formula for col 9 if </t>
    </r>
    <r>
      <rPr>
        <b/>
        <sz val="10"/>
        <color theme="1"/>
        <rFont val="Calibri"/>
        <family val="2"/>
        <scheme val="minor"/>
      </rPr>
      <t>Not</t>
    </r>
    <r>
      <rPr>
        <sz val="10"/>
        <color theme="1"/>
        <rFont val="Calibri"/>
        <family val="2"/>
        <scheme val="minor"/>
      </rPr>
      <t xml:space="preserve"> Related party (= col 6)</t>
    </r>
  </si>
  <si>
    <t>Cost of Rel Party</t>
  </si>
  <si>
    <t>IF(ISBLANK(G17),</t>
  </si>
  <si>
    <t>"Col 7 needed",</t>
  </si>
  <si>
    <t>Market Rate</t>
  </si>
  <si>
    <t>IF(ISBLANK(I17),</t>
  </si>
  <si>
    <t>"Col 8 needed",</t>
  </si>
  <si>
    <t>MIN(F17,G17,I17))</t>
  </si>
  <si>
    <t>Result:</t>
  </si>
  <si>
    <t>&lt;-- actual formula for col 9 if Related party (least of cols 6, 7, 8), but</t>
  </si>
  <si>
    <t>MIN function ignores blanks so additional If stmts (ISBLANK) added.</t>
  </si>
  <si>
    <t>Illustration of Col 9 formula, using line 17 in example:</t>
  </si>
  <si>
    <t>Column 7 Cost Determination Methodology</t>
  </si>
  <si>
    <t>IF(ABS(F17)&gt;0,</t>
  </si>
  <si>
    <r>
      <t>=IF(ABS(F17)&gt;0,</t>
    </r>
    <r>
      <rPr>
        <b/>
        <sz val="11"/>
        <color theme="4"/>
        <rFont val="Calibri"/>
        <family val="2"/>
        <scheme val="minor"/>
      </rPr>
      <t>IF(D17="Yes",</t>
    </r>
    <r>
      <rPr>
        <b/>
        <sz val="11"/>
        <color rgb="FFC00000"/>
        <rFont val="Calibri"/>
        <family val="2"/>
        <scheme val="minor"/>
      </rPr>
      <t>IF(ISBLANK(G17),"Col 7 needed",</t>
    </r>
    <r>
      <rPr>
        <b/>
        <sz val="11"/>
        <color rgb="FF00B050"/>
        <rFont val="Calibri"/>
        <family val="2"/>
        <scheme val="minor"/>
      </rPr>
      <t>IF(ISBLANK(I17),"Col 8 needed",MIN(F17,G17,I17))</t>
    </r>
    <r>
      <rPr>
        <b/>
        <sz val="11"/>
        <color rgb="FFC00000"/>
        <rFont val="Calibri"/>
        <family val="2"/>
        <scheme val="minor"/>
      </rPr>
      <t>)</t>
    </r>
    <r>
      <rPr>
        <b/>
        <sz val="11"/>
        <color theme="1"/>
        <rFont val="Calibri"/>
        <family val="2"/>
        <scheme val="minor"/>
      </rPr>
      <t>,</t>
    </r>
    <r>
      <rPr>
        <b/>
        <sz val="11"/>
        <color theme="4"/>
        <rFont val="Calibri"/>
        <family val="2"/>
        <scheme val="minor"/>
      </rPr>
      <t>+F17)</t>
    </r>
    <r>
      <rPr>
        <b/>
        <sz val="11"/>
        <color theme="1"/>
        <rFont val="Calibri"/>
        <family val="2"/>
        <scheme val="minor"/>
      </rPr>
      <t>,"")</t>
    </r>
  </si>
  <si>
    <r>
      <rPr>
        <b/>
        <sz val="11"/>
        <rFont val="Tahoma"/>
        <family val="2"/>
      </rPr>
      <t>Unallowable</t>
    </r>
    <r>
      <rPr>
        <sz val="11"/>
        <rFont val="Tahoma"/>
        <family val="2"/>
      </rPr>
      <t xml:space="preserve">
(Col 6 - Col 9)
(B)</t>
    </r>
  </si>
  <si>
    <t>Lines reserved for unique situations (manual entry of columns 9 and 10):</t>
  </si>
  <si>
    <t>(A) - Report Actual amount paid and expensed per General Ledger.</t>
  </si>
  <si>
    <t>&lt;- enter (last one per MPI)</t>
  </si>
  <si>
    <t xml:space="preserve">Paste VALUES to cell O15 </t>
  </si>
  <si>
    <t>paste here</t>
  </si>
  <si>
    <t>Then make sure total line below (row 47) matches ID-47</t>
  </si>
  <si>
    <t>Verify match to ID-47 after paste</t>
  </si>
  <si>
    <t xml:space="preserve">Other Miscellaneous Operating Costs  </t>
  </si>
  <si>
    <t>M.</t>
  </si>
  <si>
    <t>input/Sch11-Ex</t>
  </si>
  <si>
    <t>per description in Schedule 11-Exec</t>
  </si>
  <si>
    <t>per description in Schedule 3</t>
  </si>
  <si>
    <t>NOTE:  Executive Compensation greater than State Limits should be excluded from this schedule and instead reported on Schedule 11-Exec.</t>
  </si>
  <si>
    <t xml:space="preserve"> SCHEDULE 11 - STAFFING - EXECUTIVE COMPENSATION</t>
  </si>
  <si>
    <t>Miscellaneous Expense</t>
  </si>
  <si>
    <t xml:space="preserve">Classification of Executive Compensation on Schedule 1:  </t>
  </si>
  <si>
    <t>&lt;- choose from dropdown</t>
  </si>
  <si>
    <t>Individuals with Compensation Greater Than State Limits</t>
  </si>
  <si>
    <t>Salary/ Wages Expense</t>
  </si>
  <si>
    <t>ODP Medical Director</t>
  </si>
  <si>
    <t>CEO</t>
  </si>
  <si>
    <t>Medical Director</t>
  </si>
  <si>
    <t>All other executive staff</t>
  </si>
  <si>
    <t>Use As Equivalent &amp; Limit for:</t>
  </si>
  <si>
    <t>Commonwealth Equivalent Limits:</t>
  </si>
  <si>
    <t>ODP Deputy Secretary</t>
  </si>
  <si>
    <t>Total 
Compen-
sation
(Col. 3 + 4)</t>
  </si>
  <si>
    <t>Unallowable Excess to whole facility (Cols 7 x 8)</t>
  </si>
  <si>
    <t>Col. 15</t>
  </si>
  <si>
    <t>Unallowable Portion of column 12
(Cols 10 x 11)</t>
  </si>
  <si>
    <t>Total Expense for Individuals w/ Compensation &gt; State Limits</t>
  </si>
  <si>
    <t>Total Excess Compensation Adjustment (Col 5 - Col 6)</t>
  </si>
  <si>
    <t>Allowable Costs</t>
  </si>
  <si>
    <t>Unallowable Costs</t>
  </si>
  <si>
    <t>Total Costs</t>
  </si>
  <si>
    <t>Parent Company  (C)</t>
  </si>
  <si>
    <t>Provider Facility (E)</t>
  </si>
  <si>
    <t>Site (G)</t>
  </si>
  <si>
    <t>Job Title (A)</t>
  </si>
  <si>
    <t>State Equivalent Position (B)</t>
  </si>
  <si>
    <t>State Limit
(D)</t>
  </si>
  <si>
    <t xml:space="preserve">Percent Compensation Allocated to Facility (F) </t>
  </si>
  <si>
    <t>Allocated Compensation
(Cols 5 x 8)</t>
  </si>
  <si>
    <t>Percent Compensation Allocated to this ICF (H)</t>
  </si>
  <si>
    <t>Allocated Compensation
(Cols 9 x 11)</t>
  </si>
  <si>
    <r>
      <t xml:space="preserve">Allowable Portion of column 12
</t>
    </r>
    <r>
      <rPr>
        <sz val="11"/>
        <color theme="1"/>
        <rFont val="Tahoma"/>
        <family val="2"/>
      </rPr>
      <t>(Cols 12 - 14)</t>
    </r>
  </si>
  <si>
    <t>(A) - Reflect the CEO or equivalent position on the first line, Medical Director (if applicable) on the second line, and all other idividuals who are compensated more than the ODP Deputy Secretary compensation limit on the subsequent lines.</t>
  </si>
  <si>
    <t>(B) - Enter the job title NAME of the State Equivalent Position for each job title using the information in the instructions, Appendix D – Job Class Titles Used in Human Services.  Note:  To test for compliance with § 6211.73 (a), CEO may be compared to</t>
  </si>
  <si>
    <t xml:space="preserve"> DHS Secretary and Medical Director compared to ODP Medical Director.  All other executive staff must be compared to ODP Deputy Secretary.  Lines 1 &amp; 2 have been prepopulated.  All other completed lines should be filled in via selection from the drop down.</t>
  </si>
  <si>
    <t>(C) - If there is no parent company to the provider facility, enter data applicable to the provider facility in Columns 3-5 and make Column 8 equal to 100%.</t>
  </si>
  <si>
    <t>(D) - This column will be automatically filled in with values for the current fiscal year based on entries in column 2.</t>
  </si>
  <si>
    <t>(E) - Provider Facility (Columns 8 through 10) refers to the facilty organization as a whole (group of ICF sites, possibly including waiver sites) as allocated from the parent via the cost allocation plan.</t>
  </si>
  <si>
    <t>(F) - Enter the percentage for each individual of column 5 total compensation from the parent company that has been allocated to the provider facility as described in (E).  If there is no parent company and all expense is on the facility's books, enter 100%.</t>
  </si>
  <si>
    <t>(G) - Site (Columns 11 through 14) refers to this single ICF site corresponding to the MPI-Service Location above.  The total of column 12 amounts from all sites of one MPI should not exceed the amount shown in column 9.</t>
  </si>
  <si>
    <t xml:space="preserve">(H) - Enter the percentage for each individual of column 9 facilty compensation that has been allocated to this ICF site as described in (G).  </t>
  </si>
  <si>
    <t xml:space="preserve">If Executive Compensation is included on Schedule 1, line:  </t>
  </si>
  <si>
    <t>Apportioned Costs</t>
  </si>
  <si>
    <t>Note:  The totals per (I), (J), &amp; (K) must be filled in the appropriate cost center of the</t>
  </si>
  <si>
    <t>Section II, Line K, Column 7</t>
  </si>
  <si>
    <t>Section V, Line A, Column 7</t>
  </si>
  <si>
    <t>referenced line of Schedule 1.  The amount per (I) should also be deducted from Other</t>
  </si>
  <si>
    <t>Miscellaneous Expense on Schedule 3 or Other Apportioned Costs (Sch 1, section V,</t>
  </si>
  <si>
    <t>Section V, Line A, Column 7.</t>
  </si>
  <si>
    <t>Col. 9a</t>
  </si>
  <si>
    <t>Col. 9b</t>
  </si>
  <si>
    <t>Col. 9c</t>
  </si>
  <si>
    <t>Col. 9d</t>
  </si>
  <si>
    <t>Related Party?</t>
  </si>
  <si>
    <t>Monthly Payment Amount</t>
  </si>
  <si>
    <r>
      <t xml:space="preserve">Total Lease Payments this fiscal year </t>
    </r>
    <r>
      <rPr>
        <sz val="11"/>
        <color rgb="FF8705BB"/>
        <rFont val="Tahoma"/>
        <family val="2"/>
      </rPr>
      <t>(A)</t>
    </r>
  </si>
  <si>
    <r>
      <t xml:space="preserve">Change in Expense Categorization vs. P/Y? </t>
    </r>
    <r>
      <rPr>
        <sz val="11"/>
        <color rgb="FF8705BB"/>
        <rFont val="Tahoma"/>
        <family val="2"/>
      </rPr>
      <t>(B)</t>
    </r>
  </si>
  <si>
    <r>
      <t xml:space="preserve">Expense included on Schedule 1, Table 1.A. </t>
    </r>
    <r>
      <rPr>
        <b/>
        <sz val="11"/>
        <color rgb="FF8705BB"/>
        <rFont val="Tahoma"/>
        <family val="2"/>
      </rPr>
      <t>(C)</t>
    </r>
  </si>
  <si>
    <t>Was Lease Previously Submitted?</t>
  </si>
  <si>
    <r>
      <t xml:space="preserve">FY Lease Previously Submitted </t>
    </r>
    <r>
      <rPr>
        <sz val="11"/>
        <color rgb="FF8705BB"/>
        <rFont val="Tahoma"/>
        <family val="2"/>
      </rPr>
      <t>(D)</t>
    </r>
  </si>
  <si>
    <r>
      <t xml:space="preserve">Competitve Bids Obtained?
</t>
    </r>
    <r>
      <rPr>
        <sz val="11"/>
        <color rgb="FF8705BB"/>
        <rFont val="Tahoma"/>
        <family val="2"/>
      </rPr>
      <t>(E)</t>
    </r>
  </si>
  <si>
    <r>
      <t xml:space="preserve">FY Bids Previously Submitted </t>
    </r>
    <r>
      <rPr>
        <sz val="11"/>
        <color rgb="FF8705BB"/>
        <rFont val="Tahoma"/>
        <family val="2"/>
      </rPr>
      <t>(F)</t>
    </r>
  </si>
  <si>
    <t>Depreciation (via Amortization on Sch. 6)</t>
  </si>
  <si>
    <t>Interest (include on Sch. 14)</t>
  </si>
  <si>
    <t>Other Object of Expenditure
-- Amount</t>
  </si>
  <si>
    <t>Other Object of Expenditure
-- Name</t>
  </si>
  <si>
    <t>(Enter)</t>
  </si>
  <si>
    <t>(Select)</t>
  </si>
  <si>
    <r>
      <rPr>
        <sz val="11"/>
        <color rgb="FF8705BB"/>
        <rFont val="Tahoma"/>
        <family val="2"/>
      </rPr>
      <t>(A)</t>
    </r>
    <r>
      <rPr>
        <sz val="11"/>
        <rFont val="Tahoma"/>
        <family val="2"/>
      </rPr>
      <t xml:space="preserve"> - Column 7 should match payments per the lease document, which may not be equal to expense.</t>
    </r>
  </si>
  <si>
    <r>
      <rPr>
        <sz val="11"/>
        <color rgb="FF8705BB"/>
        <rFont val="Tahoma"/>
        <family val="2"/>
      </rPr>
      <t>(B)</t>
    </r>
    <r>
      <rPr>
        <sz val="11"/>
        <rFont val="Tahoma"/>
        <family val="2"/>
      </rPr>
      <t xml:space="preserve"> - Due to FASB ASC 842, the classification of a lease may have changed from operating to finance (previously capital), or the methodology for recording expense for operating leases may have changed as compared to the prior year. </t>
    </r>
  </si>
  <si>
    <t xml:space="preserve">  If the change occurred on the books this fiscal year, indicate Yes (otherwise No).</t>
  </si>
  <si>
    <r>
      <rPr>
        <sz val="11"/>
        <color rgb="FF8705BB"/>
        <rFont val="Tahoma"/>
        <family val="2"/>
      </rPr>
      <t>(C)</t>
    </r>
    <r>
      <rPr>
        <sz val="11"/>
        <rFont val="Tahoma"/>
        <family val="2"/>
      </rPr>
      <t xml:space="preserve"> - The total of all column 9 amounts must equal the expense recorded on the provider's G/L; however </t>
    </r>
    <r>
      <rPr>
        <b/>
        <sz val="11"/>
        <rFont val="Tahoma"/>
        <family val="2"/>
      </rPr>
      <t>the expense may be reclassified on the cost report</t>
    </r>
    <r>
      <rPr>
        <sz val="11"/>
        <rFont val="Tahoma"/>
        <family val="2"/>
      </rPr>
      <t xml:space="preserve"> to match the budget if the following conditions are met: </t>
    </r>
  </si>
  <si>
    <r>
      <t xml:space="preserve">* - Column 8 = yes, and this exception is granted </t>
    </r>
    <r>
      <rPr>
        <b/>
        <sz val="11"/>
        <rFont val="Tahoma"/>
        <family val="2"/>
      </rPr>
      <t>for fiscal year 22-23 only</t>
    </r>
    <r>
      <rPr>
        <sz val="11"/>
        <rFont val="Tahoma"/>
        <family val="2"/>
      </rPr>
      <t>.  (A budget modification should be submitted via Form ID-47 for FY 23-24.)</t>
    </r>
  </si>
  <si>
    <t>* - The expense is being categorized on the cost report consistently with the prior year</t>
  </si>
  <si>
    <t>* - The reclassification is clearly shown on the supporting cost report mapping/cross-walk workpaper.</t>
  </si>
  <si>
    <r>
      <rPr>
        <sz val="11"/>
        <color rgb="FF8705BB"/>
        <rFont val="Tahoma"/>
        <family val="2"/>
      </rPr>
      <t>(D)</t>
    </r>
    <r>
      <rPr>
        <sz val="11"/>
        <rFont val="Tahoma"/>
        <family val="2"/>
      </rPr>
      <t xml:space="preserve"> - If Yes is entered in Column 10, list the Fiscal Year (i.e. 19/20) in Column 11.</t>
    </r>
  </si>
  <si>
    <r>
      <rPr>
        <sz val="11"/>
        <color rgb="FF8705BB"/>
        <rFont val="Tahoma"/>
        <family val="2"/>
      </rPr>
      <t>(E)</t>
    </r>
    <r>
      <rPr>
        <sz val="11"/>
        <rFont val="Tahoma"/>
        <family val="2"/>
      </rPr>
      <t xml:space="preserve"> - For vehicles:  If Yes, provide copies of bids with cost report submission (beginning with FY 2021-22); If No, classify lease and associated costs in the Unallowable sections of the cost report.</t>
    </r>
  </si>
  <si>
    <r>
      <rPr>
        <sz val="11"/>
        <color rgb="FF8705BB"/>
        <rFont val="Tahoma"/>
        <family val="2"/>
      </rPr>
      <t>(F)</t>
    </r>
    <r>
      <rPr>
        <sz val="11"/>
        <rFont val="Tahoma"/>
        <family val="2"/>
      </rPr>
      <t xml:space="preserve"> - If Vehicle Bids were previously submitted in a prior fiscal year or submitted this year along with a waiver of standard per diem rate request, indicate in col 13.  (i.e, '20/21 CR' or '21/22 W')</t>
    </r>
  </si>
  <si>
    <t>Sch 13</t>
  </si>
  <si>
    <r>
      <t xml:space="preserve">Expense included on Schedule 1, Table 1.B. </t>
    </r>
    <r>
      <rPr>
        <b/>
        <sz val="11"/>
        <color rgb="FF8705BB"/>
        <rFont val="Tahoma"/>
        <family val="2"/>
      </rPr>
      <t>(C)</t>
    </r>
  </si>
  <si>
    <r>
      <rPr>
        <sz val="11"/>
        <color rgb="FF8705BB"/>
        <rFont val="Tahoma"/>
        <family val="2"/>
      </rPr>
      <t>(C)</t>
    </r>
    <r>
      <rPr>
        <sz val="11"/>
        <rFont val="Tahoma"/>
        <family val="2"/>
      </rPr>
      <t xml:space="preserve"> - The total of all column 9 amounts must equal the expense recorded on the provider's G/L</t>
    </r>
  </si>
  <si>
    <t xml:space="preserve"> SCHEDULE 14 - INTEREST (Loans &amp; Finance Leases)</t>
  </si>
  <si>
    <t>Note:  Include Finance Leases on this schedule (along with Schedule 13), if there is associated expense classified as Interest on Schedule 1, Table 1.B.</t>
  </si>
  <si>
    <t>Note:  Include Finance Leases on this schedule (along with Schedule 13), if there is associated expense classified as Interest on Schedule 1, Table 1.A.</t>
  </si>
  <si>
    <t>Amortization (End Bal)</t>
  </si>
  <si>
    <t>Amortization (b)</t>
  </si>
  <si>
    <t>8. Amortization (Begin Bal)   (a)</t>
  </si>
  <si>
    <t>7. Transportation - Equip (Begin Bal)</t>
  </si>
  <si>
    <t>Transportation - Equip (End Bal)</t>
  </si>
  <si>
    <t>Total for this line is determined by Sch 11-EXEC, however</t>
  </si>
  <si>
    <t>breakdown by cost center must be entered here manually.</t>
  </si>
  <si>
    <t>Choose</t>
  </si>
  <si>
    <t>Related</t>
  </si>
  <si>
    <t>Party?</t>
  </si>
  <si>
    <t>Total - Health Care - Direct Care Workers</t>
  </si>
  <si>
    <t xml:space="preserve"> SCHEDULE 11 - STAFFING - GENERAL ADMINISTRATIVE</t>
  </si>
  <si>
    <t>line B) as appropriate so that total expenses still agree to the General Ledger.</t>
  </si>
  <si>
    <t>BE SURE TO CHOOSE FROM DROPDOWN IN CELL K8</t>
  </si>
  <si>
    <t>Borrowing / Lender</t>
  </si>
  <si>
    <t>Sch 6, Col 5</t>
  </si>
  <si>
    <t>Sch 6, Col 10</t>
  </si>
  <si>
    <t>Bene Stats</t>
  </si>
  <si>
    <t>If Sch 11-Exec, col 5 &gt; 0, one of the 2 drop down choices must be filled in cell K8 at the top of that schedule</t>
  </si>
  <si>
    <t>Classification of Costs</t>
  </si>
  <si>
    <t>Sch 11-EXEC</t>
  </si>
  <si>
    <t>Total Compensation on Sch 11-EXEC</t>
  </si>
  <si>
    <t>Total of Col 3 (pos. on Sch 4)</t>
  </si>
  <si>
    <t>Sch 4</t>
  </si>
  <si>
    <t>Income Offsets (neg on Sch 1)</t>
  </si>
  <si>
    <t>Apportioned - Total</t>
  </si>
  <si>
    <t>Col 12</t>
  </si>
  <si>
    <t>Table 1.C</t>
  </si>
  <si>
    <t xml:space="preserve">Apportioned - Unallowable </t>
  </si>
  <si>
    <t>Col 14</t>
  </si>
  <si>
    <t xml:space="preserve">Apportioned - Allowable </t>
  </si>
  <si>
    <t>Col 13</t>
  </si>
  <si>
    <t>Misc Exp - Total</t>
  </si>
  <si>
    <t xml:space="preserve">Misc Exp - Unallowable </t>
  </si>
  <si>
    <t xml:space="preserve">Misc Exp - Allowable </t>
  </si>
  <si>
    <t>If &gt;0, move excess to Table 1.B.</t>
  </si>
  <si>
    <t>Sch 14</t>
  </si>
  <si>
    <t>Cover Page</t>
  </si>
  <si>
    <t># Residents Accounted For re Day Pgms</t>
  </si>
  <si>
    <t>Comment</t>
  </si>
  <si>
    <t>Private Pay Per Diem (largest)</t>
  </si>
  <si>
    <t>Calculated</t>
  </si>
  <si>
    <t>Estimated P.P. Revenue</t>
  </si>
  <si>
    <t>Sch 4, ln 3</t>
  </si>
  <si>
    <t>Private Pay Revenue</t>
  </si>
  <si>
    <t>Number of Unique Residents</t>
  </si>
  <si>
    <t>Misc - Individuals Earning &gt; State Limits</t>
  </si>
  <si>
    <t>Appor - Individuals Earning &gt; State Limits</t>
  </si>
  <si>
    <t>Individuals Earning &gt; State Limits</t>
  </si>
  <si>
    <t>per description in Schedule 14</t>
  </si>
  <si>
    <t>Admin &gt; 13% not moved to Unallow</t>
  </si>
  <si>
    <t>Unallowable Contracted Day Program Costs</t>
  </si>
  <si>
    <t>Day Program below the line Adjustments</t>
  </si>
  <si>
    <t>Related party Day Pgm Market Rate</t>
  </si>
  <si>
    <t>Related party Day Pgm Actual Costs</t>
  </si>
  <si>
    <t>Contracted Day Program Booked Exp</t>
  </si>
  <si>
    <t>Contracted FTEs - Admin Other</t>
  </si>
  <si>
    <t>Contracted FTEs - ANC Other</t>
  </si>
  <si>
    <t>Contracted FTEs - ANC DCW's</t>
  </si>
  <si>
    <t>Contracted FTEs - Health Care Other</t>
  </si>
  <si>
    <t>Contracted FTEs - Health Care DCW's</t>
  </si>
  <si>
    <t>Contracted FTEs - R&amp;B Other</t>
  </si>
  <si>
    <t>Contracted FTEs - R&amp;B DCW's</t>
  </si>
  <si>
    <t>Total Site Excess Comp</t>
  </si>
  <si>
    <t>Total Facilty Excess Comp</t>
  </si>
  <si>
    <t xml:space="preserve">DCW Average Hourly Wage, incl O.T.
</t>
  </si>
  <si>
    <t>Total Health Care FTEs (incl DCWs)</t>
  </si>
  <si>
    <t>Allow Owners Compensation</t>
  </si>
  <si>
    <t>Other Routine Revenue Adjustments</t>
  </si>
  <si>
    <t>Potential Budget Adjustment (per Alternate 4.A)</t>
  </si>
  <si>
    <t>Other Unallowable Costs</t>
  </si>
  <si>
    <t>Unallowable Interest</t>
  </si>
  <si>
    <t>Total Unallowable Day Program</t>
  </si>
  <si>
    <t>Total Unallowable Admin other than Exec Comp</t>
  </si>
  <si>
    <t>NON-Allow Excess Comp - Apportioned</t>
  </si>
  <si>
    <t>NON-Allow Excess Comp - Misc</t>
  </si>
  <si>
    <t>Allow Appor - Individuals Earning &gt; State Limits</t>
  </si>
  <si>
    <t xml:space="preserve">Allow Other Miscellaneous Operating Costs  </t>
  </si>
  <si>
    <t>Allow Misc Individuals Earning &gt; State Limits</t>
  </si>
  <si>
    <t>No. of Residents who attend Any Day Pgms</t>
  </si>
  <si>
    <t>Highest Census</t>
  </si>
  <si>
    <t>No. of Unique Residents
all FY</t>
  </si>
  <si>
    <t>No. of Residents
Total - 6/30 Census</t>
  </si>
  <si>
    <t>No. of Residents
Ages 19-21</t>
  </si>
  <si>
    <t>FY 12-Month Approved Funding Level - Standard</t>
  </si>
  <si>
    <t>Site</t>
  </si>
  <si>
    <t>Edit Check C13</t>
  </si>
  <si>
    <t>Edit Check G8</t>
  </si>
  <si>
    <t>Sch 12-HC(A), cell N38</t>
  </si>
  <si>
    <t>Sch 12-HC(A), Col 10, Total</t>
  </si>
  <si>
    <t>Sch 12-HC(A), Col 9, Total</t>
  </si>
  <si>
    <t>Sch 12-HC(A), col 9, lines 27-31</t>
  </si>
  <si>
    <t>Sch 12-HC(A), Col 8, Total</t>
  </si>
  <si>
    <t>Sch 12-HC(A), Col 7, Total</t>
  </si>
  <si>
    <t>Sch 12-HC(A), col 6, Total</t>
  </si>
  <si>
    <t>Sch 12-GA, col 10</t>
  </si>
  <si>
    <t>Sch 12-RB, col 10</t>
  </si>
  <si>
    <t>Sch 12-ANC, col 9</t>
  </si>
  <si>
    <t>Sch 12-HC, col 10</t>
  </si>
  <si>
    <t>Sch 12-HC, col 9</t>
  </si>
  <si>
    <t>Sch 12-RB, col 9</t>
  </si>
  <si>
    <t>Sch 11-Exec, Col 14</t>
  </si>
  <si>
    <t>Sch 11-Exec, Col 10</t>
  </si>
  <si>
    <t>Sch 11-Exec, Col 7</t>
  </si>
  <si>
    <t>Sch 7, col E</t>
  </si>
  <si>
    <t>Sch 4, Lines 4-8</t>
  </si>
  <si>
    <t>Sch 1, Alternate Table 4.A</t>
  </si>
  <si>
    <t>Sch 1, Table 1.B, §VI, Ln A, Col 7</t>
  </si>
  <si>
    <t>Calc</t>
  </si>
  <si>
    <t>Sch 14, Table 1.B, Total Cols 6C &amp;6D</t>
  </si>
  <si>
    <t>Sch 12-HC(A), Col 10 Total</t>
  </si>
  <si>
    <t>Sch 1, Table 1.B, §II, Ln K, Col 7</t>
  </si>
  <si>
    <t>Sch 1, Table 1.A, §VI, Ln C, Col 7</t>
  </si>
  <si>
    <t>Sch 1, Table 1.A, §VI, Ln B, Col 7</t>
  </si>
  <si>
    <t>Sch 1, Table 1.A, §II, Ln L, Col 7</t>
  </si>
  <si>
    <t>Bene Stats, §IV</t>
  </si>
  <si>
    <t>Bene Stats, §II, Ln 4</t>
  </si>
  <si>
    <t>Bene Stats, §II, Ln 3</t>
  </si>
  <si>
    <t>Bene Stats, §II, Ln 2</t>
  </si>
  <si>
    <t>Bene Stats, §II, Ln 1</t>
  </si>
  <si>
    <t>Bene Stats, cell F19</t>
  </si>
  <si>
    <t>Bene Stats, cell C16</t>
  </si>
  <si>
    <t>Bene Stats, cell C12</t>
  </si>
  <si>
    <t>Bene Stats, cell C11</t>
  </si>
  <si>
    <t>Bene Stats, cell C10</t>
  </si>
  <si>
    <t>Cover, line 1B</t>
  </si>
  <si>
    <t>Cover, line 1A</t>
  </si>
  <si>
    <t>Cover, § IV</t>
  </si>
  <si>
    <t>ODP Data Extract for 'CR Info' Database</t>
  </si>
  <si>
    <t>THIS TAB IS FOR ODP USE ONLY</t>
  </si>
  <si>
    <t>&lt;-- Schedule Applicable or Not Applicable</t>
  </si>
  <si>
    <t>NOTE:  Please read footnote B below before starting this Schedule.</t>
  </si>
  <si>
    <t>This schedule should be reviewed by provider before submission of cost report to ODP</t>
  </si>
  <si>
    <t>V.  SUMMARY OF CENSUS RECORDS</t>
  </si>
  <si>
    <t>VI.  SUMMARY OF COSTS</t>
  </si>
  <si>
    <t>Office of Developmental Programs, Dept of Human Services</t>
  </si>
  <si>
    <t>In accordance with 55 Pa Code, Section 6211.64, this letter is to request a waiver of minimum occupancy for the ICF/ID program</t>
  </si>
  <si>
    <t>listed below:</t>
  </si>
  <si>
    <t>Note:  If Occupancy is below 98% and § 6211.64 criteria have been met, Minimum Occupancy Exception Request Letter may be submitted.</t>
  </si>
  <si>
    <t xml:space="preserve"> ICF Employee Count</t>
  </si>
  <si>
    <t>Hourly Rate</t>
  </si>
  <si>
    <t>incl Benefits</t>
  </si>
  <si>
    <t>Percent of Customary Work Week Devoted to ICF</t>
  </si>
  <si>
    <t>See Note (a)</t>
  </si>
  <si>
    <t>Note (a) -</t>
  </si>
  <si>
    <t>Enter explanation for unallowable costs classification</t>
  </si>
  <si>
    <t xml:space="preserve">Enter explanation for unallowable costs classification
</t>
  </si>
  <si>
    <t xml:space="preserve">INPUT THIS LINE AS A NEGATIVE NUMBER. </t>
  </si>
  <si>
    <t>Depr Exp - Subtotal Fixed Assets</t>
  </si>
  <si>
    <t>ICF Employee Count</t>
  </si>
  <si>
    <t>Sch 6, Col 11, line 4</t>
  </si>
  <si>
    <t>Cover, § III, ln 2</t>
  </si>
  <si>
    <t>new</t>
  </si>
  <si>
    <t>corrected</t>
  </si>
  <si>
    <t xml:space="preserve">Preferred Filename Syntax for ODP:  </t>
  </si>
  <si>
    <t>Average Census</t>
  </si>
  <si>
    <t>Max census:</t>
  </si>
  <si>
    <t>Average census:</t>
  </si>
  <si>
    <t>new ref</t>
  </si>
  <si>
    <t>Cover, cell S65</t>
  </si>
  <si>
    <t>Cover, cell S64</t>
  </si>
  <si>
    <t>Occup Percentage</t>
  </si>
  <si>
    <t>Resident MA Days</t>
  </si>
  <si>
    <t>Therapeutic Leave MA Days</t>
  </si>
  <si>
    <t>Hospital Leave MA Days</t>
  </si>
  <si>
    <t>Cover, Census, Col 2 Total</t>
  </si>
  <si>
    <t>Cover, Census, Col 3 Total</t>
  </si>
  <si>
    <t>Cover, Census, Col 4 Total</t>
  </si>
  <si>
    <t>previously manual</t>
  </si>
  <si>
    <t>Most Prevalent</t>
  </si>
  <si>
    <t>Sch 11-HC-DCW, cell G140</t>
  </si>
  <si>
    <r>
      <t xml:space="preserve">Most Prevalent </t>
    </r>
    <r>
      <rPr>
        <b/>
        <sz val="10"/>
        <color theme="1"/>
        <rFont val="Calibri"/>
        <family val="2"/>
        <scheme val="minor"/>
      </rPr>
      <t>(most FTE's)</t>
    </r>
    <r>
      <rPr>
        <b/>
        <sz val="11"/>
        <color theme="1"/>
        <rFont val="Calibri"/>
        <family val="2"/>
        <scheme val="minor"/>
      </rPr>
      <t xml:space="preserve"> DCW Reg (non-O.T.) </t>
    </r>
    <r>
      <rPr>
        <b/>
        <sz val="11"/>
        <rFont val="Calibri"/>
        <family val="2"/>
        <scheme val="minor"/>
      </rPr>
      <t>AVG HRLY WAGE</t>
    </r>
  </si>
  <si>
    <t>FY 23-24</t>
  </si>
  <si>
    <t>For ODP Informational Purposes</t>
  </si>
  <si>
    <t>LPN's</t>
  </si>
  <si>
    <t>RN's</t>
  </si>
  <si>
    <t>FTE's</t>
  </si>
  <si>
    <t>Avg Hourly Rate</t>
  </si>
  <si>
    <t>Total Expense</t>
  </si>
  <si>
    <t>LPN Total FTEs (Reg &amp; O.T.)</t>
  </si>
  <si>
    <t>LPN Total Expense (Reg, O.T., VHST, Other)</t>
  </si>
  <si>
    <t>Sch 11-HC, cell P119</t>
  </si>
  <si>
    <t>Sch 11-HC, cell R119</t>
  </si>
  <si>
    <t>Sch 11-HC, cell Q120</t>
  </si>
  <si>
    <t>LPN Most Prevalent Average Hourly Wage
(reg time)</t>
  </si>
  <si>
    <t>RN Total FTEs (Reg &amp; O.T.)</t>
  </si>
  <si>
    <t>RN Total Expense (Reg, O.T., VHST, Other)</t>
  </si>
  <si>
    <t>RN Most Prevalent Average Hourly Wage
(reg time)</t>
  </si>
  <si>
    <t>Sch 11-HC, cell S119</t>
  </si>
  <si>
    <t>Sch 11-HC, cell U119</t>
  </si>
  <si>
    <t>Sch 11-HC, cell T120</t>
  </si>
  <si>
    <t>(Table 1.A Less 110% of Table 2.A) -- Major Intersections</t>
  </si>
  <si>
    <t xml:space="preserve">         Alternate Table 4.A - Allowable Costs in Excess of 110% of Approved Funding</t>
  </si>
  <si>
    <t xml:space="preserve">(Table 1.A Less 110% of Table 2.A) -- TOTALS ONLY     </t>
  </si>
  <si>
    <t>Calc Priv Pay Avg per diem</t>
  </si>
  <si>
    <t>Other Miscellaneous Operating Costs  *</t>
  </si>
  <si>
    <t>Copy from Sch 1, (or 1P if exists), Table 5:  cells BC15 - BH47</t>
  </si>
  <si>
    <t>NURSES should have either LPN or RN in col 3.  No other abbreviations are allowed.</t>
  </si>
  <si>
    <r>
      <t>ICF/ID Cost Report - Form ID-46</t>
    </r>
    <r>
      <rPr>
        <sz val="9"/>
        <rFont val="Tahoma"/>
        <family val="2"/>
      </rPr>
      <t xml:space="preserve"> (v.8.25)</t>
    </r>
  </si>
  <si>
    <t>(Waiver funding will flow from Schedule 1, Table 2.A.)</t>
  </si>
  <si>
    <t>Change to Date of Opening or Closure if less than a full fiscal year.</t>
  </si>
  <si>
    <t>input/Sch 3</t>
  </si>
  <si>
    <t xml:space="preserve"> SCHEDULE 3 - OTHER OCCUPANCY COSTS AND MISCELLANEOUS OPERATING COSTS</t>
  </si>
  <si>
    <t>Section I - Other Occupancy Costs:</t>
  </si>
  <si>
    <t>Rent</t>
  </si>
  <si>
    <t>Real Estate Taxes</t>
  </si>
  <si>
    <t>Total - Other Occupancy Costs</t>
  </si>
  <si>
    <t>NOTE:  Beginning in FY 24-25 Non-Capital Interest has been removed from this schedule.</t>
  </si>
  <si>
    <t>other-</t>
  </si>
  <si>
    <t>(a) - Amounts listed in Section I flow to Schedule 1, Table 1.A, Section II, Line A, Column 5. (Occupancy Costs/Other)</t>
  </si>
  <si>
    <t>input/Sch11-Ex.</t>
  </si>
  <si>
    <t>(c) - Amounts listed in Section I flow to Schedule 1, Table 1.B, Section II, Line A, Column 5. (Occupancy Costs/Other)</t>
  </si>
  <si>
    <t>Section II - Miscellaneous Operating Costs:</t>
  </si>
  <si>
    <t xml:space="preserve">Total Miscellaneous Operating Costs:                  </t>
  </si>
  <si>
    <r>
      <t>(b) - Totals in Section II flow to Schedule 1, Table 1.A, Section II,</t>
    </r>
    <r>
      <rPr>
        <b/>
        <sz val="11"/>
        <rFont val="Tahoma"/>
        <family val="2"/>
      </rPr>
      <t xml:space="preserve"> </t>
    </r>
    <r>
      <rPr>
        <sz val="11"/>
        <rFont val="Tahoma"/>
        <family val="2"/>
      </rPr>
      <t>Line L, Columns 1 through 7.</t>
    </r>
  </si>
  <si>
    <t>(d) - Totals in Section II flow to Schedule 1, Table 1.B, Section II, Line L, Columns 1 through 7.</t>
  </si>
  <si>
    <r>
      <t xml:space="preserve">TOTAL
DAYS
</t>
    </r>
    <r>
      <rPr>
        <sz val="10"/>
        <rFont val="Tahoma"/>
        <family val="2"/>
      </rPr>
      <t>(Cols 2
 thru 5)</t>
    </r>
  </si>
  <si>
    <r>
      <t xml:space="preserve">Date of Change </t>
    </r>
    <r>
      <rPr>
        <sz val="10"/>
        <rFont val="Tahoma"/>
        <family val="2"/>
      </rPr>
      <t>(c)</t>
    </r>
  </si>
  <si>
    <t>(c) - Enter actual date of change on the line of the month that it occurred.</t>
  </si>
  <si>
    <r>
      <t>PRIVATE PAY &amp; Non-
Covered
 DAYS</t>
    </r>
    <r>
      <rPr>
        <sz val="11"/>
        <rFont val="Tahoma"/>
        <family val="2"/>
      </rPr>
      <t xml:space="preserve"> (b)</t>
    </r>
  </si>
  <si>
    <t>Covered Resident
Days</t>
  </si>
  <si>
    <t>Note:  If the cost of food is not on this line, inform ODP with C/R submission</t>
  </si>
  <si>
    <t>(b) - Include any days not paid by the MA program (such as Private Pay, leave days in excess of limits, or ineligible days), regardless whether paid or not.</t>
  </si>
  <si>
    <t>Prior Year FY 23-24 Extract:</t>
  </si>
  <si>
    <t>net of income offset</t>
  </si>
  <si>
    <t>INCORRECT</t>
  </si>
  <si>
    <t>Next Year Accum Admin % after adj so we know who is at the limit</t>
  </si>
  <si>
    <t>Potential Budget Adjust - Prior to Eliminations (per Alternate 4.A)</t>
  </si>
  <si>
    <t>Total Allowable Costs
(net of income offset)</t>
  </si>
  <si>
    <t>Admin % Before Limit</t>
  </si>
  <si>
    <t>Allowable Admin %</t>
  </si>
  <si>
    <t>Sch 1, Table 1.A, cell M36</t>
  </si>
  <si>
    <t>Cover, cell S59</t>
  </si>
  <si>
    <t>FY 22-23 and FY 23-24 Formula</t>
  </si>
  <si>
    <r>
      <rPr>
        <b/>
        <sz val="11"/>
        <rFont val="Tahoma"/>
        <family val="2"/>
      </rPr>
      <t>Allowable</t>
    </r>
    <r>
      <rPr>
        <sz val="11"/>
        <rFont val="Tahoma"/>
        <family val="2"/>
      </rPr>
      <t xml:space="preserve">
(Least of 
Cols 6 or 7)</t>
    </r>
  </si>
  <si>
    <t>&lt;-- actual formula for col 9 if Related party (least of cols 6 or 7), but</t>
  </si>
  <si>
    <r>
      <t>=IF(ABS(F17)&gt;0,</t>
    </r>
    <r>
      <rPr>
        <b/>
        <sz val="11"/>
        <color theme="4"/>
        <rFont val="Calibri"/>
        <family val="2"/>
        <scheme val="minor"/>
      </rPr>
      <t>IF(D17="Yes",</t>
    </r>
    <r>
      <rPr>
        <b/>
        <sz val="11"/>
        <color rgb="FFC00000"/>
        <rFont val="Calibri"/>
        <family val="2"/>
        <scheme val="minor"/>
      </rPr>
      <t>IF(ISBLANK(G17),"Col 7 needed",</t>
    </r>
    <r>
      <rPr>
        <b/>
        <sz val="11"/>
        <color rgb="FF00B050"/>
        <rFont val="Calibri"/>
        <family val="2"/>
        <scheme val="minor"/>
      </rPr>
      <t>MIN(F17,G17)</t>
    </r>
    <r>
      <rPr>
        <b/>
        <sz val="11"/>
        <color rgb="FFC00000"/>
        <rFont val="Calibri"/>
        <family val="2"/>
        <scheme val="minor"/>
      </rPr>
      <t>)</t>
    </r>
    <r>
      <rPr>
        <b/>
        <sz val="11"/>
        <color theme="1"/>
        <rFont val="Calibri"/>
        <family val="2"/>
        <scheme val="minor"/>
      </rPr>
      <t>,</t>
    </r>
    <r>
      <rPr>
        <b/>
        <sz val="11"/>
        <color theme="4"/>
        <rFont val="Calibri"/>
        <family val="2"/>
        <scheme val="minor"/>
      </rPr>
      <t>+F17)</t>
    </r>
    <r>
      <rPr>
        <b/>
        <sz val="11"/>
        <color theme="1"/>
        <rFont val="Calibri"/>
        <family val="2"/>
        <scheme val="minor"/>
      </rPr>
      <t>,"")</t>
    </r>
  </si>
  <si>
    <t>MIN(F17,G17)</t>
  </si>
  <si>
    <t>FY 24-25</t>
  </si>
  <si>
    <r>
      <t xml:space="preserve">(I) - Total must agree with total amount per Schedule 1, </t>
    </r>
    <r>
      <rPr>
        <b/>
        <sz val="11"/>
        <rFont val="Tahoma"/>
        <family val="2"/>
      </rPr>
      <t>Table 1.C</t>
    </r>
    <r>
      <rPr>
        <sz val="11"/>
        <rFont val="Tahoma"/>
        <family val="2"/>
      </rPr>
      <t xml:space="preserve">:  </t>
    </r>
  </si>
  <si>
    <r>
      <t xml:space="preserve">(J) - Total must agree with total Allowable amount per Schedule 1, </t>
    </r>
    <r>
      <rPr>
        <b/>
        <sz val="11"/>
        <rFont val="Tahoma"/>
        <family val="2"/>
      </rPr>
      <t>Table 1.A</t>
    </r>
    <r>
      <rPr>
        <sz val="11"/>
        <rFont val="Tahoma"/>
        <family val="2"/>
      </rPr>
      <t xml:space="preserve">:  </t>
    </r>
  </si>
  <si>
    <r>
      <t xml:space="preserve">(K) - Total must agree with total Unallowable amount per Schedule 1, </t>
    </r>
    <r>
      <rPr>
        <b/>
        <sz val="11"/>
        <rFont val="Tahoma"/>
        <family val="2"/>
      </rPr>
      <t>Table 1.B</t>
    </r>
    <r>
      <rPr>
        <sz val="11"/>
        <rFont val="Tahoma"/>
        <family val="2"/>
      </rPr>
      <t xml:space="preserve">:  </t>
    </r>
  </si>
  <si>
    <t>As of Q4 (4/1-6/30).  (Not FTE's but straight count of employees as would be reported on PA Form UC-2A.  If one employee works at multiple ICF sites, count them on their primary SLC.  Do not duplicate one person on multiple ID-46's.)</t>
  </si>
  <si>
    <r>
      <t>ID46-</t>
    </r>
    <r>
      <rPr>
        <i/>
        <sz val="12"/>
        <rFont val="Times New Roman"/>
        <family val="1"/>
      </rPr>
      <t>ProviderName</t>
    </r>
    <r>
      <rPr>
        <sz val="12"/>
        <rFont val="Times New Roman"/>
        <family val="1"/>
      </rPr>
      <t>_</t>
    </r>
    <r>
      <rPr>
        <i/>
        <sz val="12"/>
        <rFont val="Times New Roman"/>
        <family val="1"/>
      </rPr>
      <t>SiteName</t>
    </r>
    <r>
      <rPr>
        <sz val="12"/>
        <rFont val="Times New Roman"/>
        <family val="1"/>
      </rPr>
      <t>_FY24-25.xlsx</t>
    </r>
  </si>
  <si>
    <t>Changed for FY 24-25</t>
  </si>
  <si>
    <t>Section III - Funding from other programs</t>
  </si>
  <si>
    <r>
      <rPr>
        <sz val="10"/>
        <rFont val="Tahoma"/>
        <family val="2"/>
      </rPr>
      <t>(b)</t>
    </r>
    <r>
      <rPr>
        <sz val="11"/>
        <rFont val="Tahoma"/>
        <family val="2"/>
      </rPr>
      <t xml:space="preserve"> - 'Offsettable' income should be reflected in column 2 and in column 3 as a positive amount.  It then needs to be </t>
    </r>
  </si>
  <si>
    <t xml:space="preserve">entered on Schedule 1, Sect VI, Ln B as a negative amount for subtraction from allowable costs.  </t>
  </si>
  <si>
    <t>Reference 55 Pa Code Section 6211.85(a) through (b)(4), and § 6211.81(h).</t>
  </si>
  <si>
    <t xml:space="preserve">(b) - Amortization of right-of-use assets for finance leases should only be included on Schedules 6 &amp; 6A if the expense is included in the depreciation cost center of Schedule 1 of the ID-46 and ID-47.   </t>
  </si>
  <si>
    <t>(a) - Amortization of right-of-use assets for finance leases should only be included on Schedules 6 &amp; 6A if the expense is included in the Depreciation cost center</t>
  </si>
  <si>
    <t xml:space="preserve">of Schedule 1 of the ID-46 and ID-47.  </t>
  </si>
  <si>
    <t>last 4 digits of
Social Security
Number</t>
  </si>
  <si>
    <t>(For Sch 7)</t>
  </si>
  <si>
    <t xml:space="preserve">Per § 6211.73.(a), Compensation is allowable up to the combined prevailing Commonwealth salaries and benefits for functionally equivalent positions.  Therefore if the </t>
  </si>
  <si>
    <t>hourly rate for owners compensation exceeds that of DHS executives (as specified in the instructions for ID-46 Schedule 11-Exec), the excess portion must be classified</t>
  </si>
  <si>
    <t xml:space="preserve"> as an unallowable expense.</t>
  </si>
  <si>
    <r>
      <t xml:space="preserve">Allowable Cost (in Sch 1, Table 1.A)
</t>
    </r>
    <r>
      <rPr>
        <sz val="10"/>
        <rFont val="Tahoma"/>
        <family val="2"/>
      </rPr>
      <t>(Col B - Col I)</t>
    </r>
  </si>
  <si>
    <t xml:space="preserve">individual resident's personal account exceed MA specified ceilings? </t>
  </si>
  <si>
    <t xml:space="preserve">Are residents and the County Assistance Offices notified when the amount in an </t>
  </si>
  <si>
    <t xml:space="preserve">separate line for the same job title if necessary. </t>
  </si>
  <si>
    <t xml:space="preserve">(H) - Do NOT complete both columns 6 and 7 for the same line.  Use a  </t>
  </si>
  <si>
    <t>(G) - Full Time Equivalents should be calculated from hours per payroll records which correspond to Col. 8 / Col 6 / Col. 4 (if hourly) or Col. 8 / Col. 7 (if salaried).</t>
  </si>
  <si>
    <t>This Column is Not part of</t>
  </si>
  <si>
    <t>F.  Number of Unique Residents this full fiscal yr</t>
  </si>
  <si>
    <t>(based on count of Resident Identifiers for section IV)</t>
  </si>
  <si>
    <t xml:space="preserve">1.  Facility's Own Operated Day Program (Not Related Party) </t>
  </si>
  <si>
    <t>2.  Contracted Day Programs (from Sch 12-HC(A))</t>
  </si>
  <si>
    <t>3.  NOT Attending Day Programs (unique situations)</t>
  </si>
  <si>
    <t xml:space="preserve">4.  Total accounted for Day Program participation </t>
  </si>
  <si>
    <t>5.  Facility's Own Operated (Not Related Party) Day Program</t>
  </si>
  <si>
    <r>
      <t xml:space="preserve">Number of ICF </t>
    </r>
    <r>
      <rPr>
        <b/>
        <u/>
        <sz val="12"/>
        <color theme="1" tint="0.249977111117893"/>
        <rFont val="Tahoma"/>
        <family val="2"/>
      </rPr>
      <t>Residents</t>
    </r>
    <r>
      <rPr>
        <u/>
        <sz val="12"/>
        <color theme="1" tint="0.249977111117893"/>
        <rFont val="Tahoma"/>
        <family val="2"/>
      </rPr>
      <t xml:space="preserve"> attending each type of Day Program</t>
    </r>
  </si>
  <si>
    <t>6.  Contracted Day Programs (from Sch 12-HC(A))</t>
  </si>
  <si>
    <t>Col. 5a</t>
  </si>
  <si>
    <t>Number of
15-minute
UNITS</t>
  </si>
  <si>
    <t>(to Bene Stats
Sect II, line 2)</t>
  </si>
  <si>
    <t>(to Bene Stats
Sect II, line 6)</t>
  </si>
  <si>
    <t>7.  Total # Units at Day Program</t>
  </si>
  <si>
    <t>(Not Yet Implemented)</t>
  </si>
  <si>
    <t>Section I:  Personal Characteristics  (Number of Residents by Classification)</t>
  </si>
  <si>
    <t>Section II:  Day Program Summary</t>
  </si>
  <si>
    <t>Section III:  Acuity Summary</t>
  </si>
  <si>
    <t>Section IV:  Characteristic / Acuity Detail</t>
  </si>
  <si>
    <t>part of the printed</t>
  </si>
  <si>
    <t>Cost Report</t>
  </si>
  <si>
    <t>(i.e., Day Program costs are included in salaries on Sch. 11)</t>
  </si>
  <si>
    <t>Print range will need to be expanded if more than 81 lines are used.</t>
  </si>
  <si>
    <t>Census Days data on Cover Page, section V</t>
  </si>
  <si>
    <r>
      <rPr>
        <b/>
        <sz val="11"/>
        <rFont val="Tahoma"/>
        <family val="2"/>
      </rPr>
      <t xml:space="preserve">C. </t>
    </r>
    <r>
      <rPr>
        <sz val="11"/>
        <rFont val="Tahoma"/>
        <family val="2"/>
      </rPr>
      <t xml:space="preserve"> Average occupied beds for month of June per </t>
    </r>
  </si>
  <si>
    <t>pink</t>
  </si>
  <si>
    <t xml:space="preserve"> to Bene Stats, section I, line C</t>
  </si>
  <si>
    <t>N/A for 
FY 24-25</t>
  </si>
  <si>
    <t>Allowable Cost per Unit</t>
  </si>
  <si>
    <t>Allowable Cost per person</t>
  </si>
  <si>
    <t>Market Rate per HCBS Fee Schedule</t>
  </si>
  <si>
    <r>
      <t xml:space="preserve">Resident Initials or other identifier
</t>
    </r>
    <r>
      <rPr>
        <sz val="11"/>
        <color theme="6" tint="-0.499984740745262"/>
        <rFont val="Tahoma"/>
        <family val="2"/>
      </rPr>
      <t>(including discharges prior to 6/30)</t>
    </r>
  </si>
  <si>
    <t>&lt;-- New data entry for FY 24-25 (in lieu of section IV)</t>
  </si>
  <si>
    <t>&lt;-- New data entry for FY 24-25</t>
  </si>
  <si>
    <t>Possible Edit Warning:</t>
  </si>
  <si>
    <t>Difference from # of Residents for full year (sect I, line F)</t>
  </si>
  <si>
    <t>(could be negative if an individual attended more than 1 pgm)</t>
  </si>
  <si>
    <t>Not part of Printed Cost Report</t>
  </si>
  <si>
    <t>Not part of printed ID-46</t>
  </si>
  <si>
    <t>Reference Information - not part of printed Cost Report</t>
  </si>
  <si>
    <t>Fill in IF STANDARD Rate.  Note:  This is NOT your Per Diem rate.</t>
  </si>
  <si>
    <r>
      <t xml:space="preserve">D.  </t>
    </r>
    <r>
      <rPr>
        <sz val="11"/>
        <rFont val="Tahoma"/>
        <family val="2"/>
      </rPr>
      <t>Difference:  (line C - line A)</t>
    </r>
  </si>
  <si>
    <r>
      <t xml:space="preserve">E.  </t>
    </r>
    <r>
      <rPr>
        <sz val="11"/>
        <rFont val="Tahoma"/>
        <family val="2"/>
      </rPr>
      <t>Difference:  (line C - line B)</t>
    </r>
  </si>
  <si>
    <t>(valid differences could be due to admission or discharge in June)</t>
  </si>
  <si>
    <t>should be very close unless mid yr rate change OR Non-Covered Days</t>
  </si>
  <si>
    <t>Private Pay &amp; Non Covered Days</t>
  </si>
  <si>
    <t>centers; therefore manual entry on Schedule 1 is required.</t>
  </si>
  <si>
    <t>but the supporting schedules do not specify the cost</t>
  </si>
  <si>
    <t>These checks are necessary since the totals must match,</t>
  </si>
  <si>
    <t>This variance will also show in cell N16 of Bene Stats tab</t>
  </si>
  <si>
    <t>This variance will also show on Bene Stat sect I, line D.  Warnings in red on that page should be double-checked</t>
  </si>
  <si>
    <t>shouldn't have a difference unless there was a June discharge or admission</t>
  </si>
  <si>
    <t>Avg occupied beds for month of June per Census Days</t>
  </si>
  <si>
    <t>Bene Stats, Sect I, line C</t>
  </si>
  <si>
    <t># Residents as of 6/30</t>
  </si>
  <si>
    <t>Bene Stats, Sect I, line A</t>
  </si>
  <si>
    <t>can be different, but not significantly;  Day Pgm count can be higher if individuals attended more than one pgm</t>
  </si>
  <si>
    <t>Private Pay &amp; Non-Covered Days</t>
  </si>
  <si>
    <r>
      <t xml:space="preserve">Number of 15-minute </t>
    </r>
    <r>
      <rPr>
        <b/>
        <u/>
        <sz val="12"/>
        <color theme="1" tint="0.249977111117893"/>
        <rFont val="Tahoma"/>
        <family val="2"/>
      </rPr>
      <t>UNITS</t>
    </r>
    <r>
      <rPr>
        <u/>
        <sz val="12"/>
        <color theme="1" tint="0.249977111117893"/>
        <rFont val="Tahoma"/>
        <family val="2"/>
      </rPr>
      <t xml:space="preserve"> at each type of Day Program</t>
    </r>
  </si>
  <si>
    <t>to EXTRACT</t>
  </si>
  <si>
    <t>Total - RELATED PARTY Contracted Day Programs</t>
  </si>
  <si>
    <t>RELATED PARTY ONLY</t>
  </si>
  <si>
    <t>NON-RELATED PARTY ONLY</t>
  </si>
  <si>
    <t>Total - NON-RELATED PARTY Contracted Day Programs</t>
  </si>
  <si>
    <t>For ODP Use -- Internal Schedule</t>
  </si>
  <si>
    <t>(a) - Therapeutic Leave and Hospital Leave Days in excess of § 6210.71 should not be reported in these columns.  See footnote (b).</t>
  </si>
  <si>
    <t>Sum of Wage Variances - Admin</t>
  </si>
  <si>
    <t>Sum of Wage Variances - ANC</t>
  </si>
  <si>
    <t>Sum of Wage Variances - DCW</t>
  </si>
  <si>
    <t>Sum of Wage Variances - HC</t>
  </si>
  <si>
    <t>Sum of Wage Variances - R&amp;B</t>
  </si>
  <si>
    <t>Accum Depr &gt; Asset - Start Up Costs</t>
  </si>
  <si>
    <t>Accum Depr &gt; Asset - Amortization</t>
  </si>
  <si>
    <t>Accum Depr &gt; Asset - Transportation Equip</t>
  </si>
  <si>
    <t>Accum Depr &gt; Asset - Other</t>
  </si>
  <si>
    <t>Accum Depr &gt; Asset - Movable Equipment</t>
  </si>
  <si>
    <t>Accum Depr &gt; Asset - Fixed Equipment</t>
  </si>
  <si>
    <t>Accum Depr &gt; Asset - Buildings</t>
  </si>
  <si>
    <t>Difference - Est Priv Pay Revenue vs Reported</t>
  </si>
  <si>
    <t>Difference - Sch 4 vs 1 - Income Offsets</t>
  </si>
  <si>
    <t>Difference - Sch 11Exec vs 1 - Appor Total</t>
  </si>
  <si>
    <t>Difference - Sch 11Exec vs 1 - Appor Unallow</t>
  </si>
  <si>
    <t>Difference - Sch 11Exec vs 1 - Appor Allow</t>
  </si>
  <si>
    <t>Difference - Sch 11Exec vs 1 - Misc Exp Total</t>
  </si>
  <si>
    <t>Difference - Sch 11Exec vs 1 - Misc Exp Unallow</t>
  </si>
  <si>
    <t>Difference - Sch 11Exec vs 1 - Misc Exp Allow</t>
  </si>
  <si>
    <t>Difference - Sch 1 vs 14 - Non Cap Interest - Unallow</t>
  </si>
  <si>
    <t>Difference - Sch 1 vs 14 - Non Cap Interest - Allow</t>
  </si>
  <si>
    <t>Difference - Census at 6/30 vs. Avg June occupied beds</t>
  </si>
  <si>
    <t>Non-Related Party Day Program -- Avg Cost per person</t>
  </si>
  <si>
    <t>Non-Related Party Day Program -- Avg Cost per UNIT</t>
  </si>
  <si>
    <t>Non-Related Party Day Program -- Unallowable Costs</t>
  </si>
  <si>
    <t>Non-Related Party Day Program -- Allowable Costs</t>
  </si>
  <si>
    <t>Non-Related Party Day Program -- below the line Adjustments</t>
  </si>
  <si>
    <t>Non-Related Party Day Program -- Market Rate</t>
  </si>
  <si>
    <t>Non-Related Party Day Program -- Actual Cost to RO</t>
  </si>
  <si>
    <t>Non-Related Party Day Program -- Booked Expense</t>
  </si>
  <si>
    <t>Non-Related Party Day Program -- # of UNITS</t>
  </si>
  <si>
    <t>Non-Related Party Day Program -- # Residents Attended</t>
  </si>
  <si>
    <t>Related Party Day Program -- Avg Cost per person</t>
  </si>
  <si>
    <t>Related Party Day Program -- Avg Cost per UNIT</t>
  </si>
  <si>
    <t>Related Party Day Program -- Unallowable Costs</t>
  </si>
  <si>
    <t>Related Party Day Program -- Allowable Costs</t>
  </si>
  <si>
    <t>Related Party Day Program -- below the line Adjustments</t>
  </si>
  <si>
    <t>Related Party Day Program -- Market Rate</t>
  </si>
  <si>
    <t>Related Party Day Program -- Actual Cost to RO</t>
  </si>
  <si>
    <t>Related Party Day Program -- Booked Expense</t>
  </si>
  <si>
    <t>Related Party Day Program -- # of UNITS</t>
  </si>
  <si>
    <t>Related Party Day Program -- # Residents Attended</t>
  </si>
  <si>
    <t>Total Contracted Day Program -- Avg Cost per person</t>
  </si>
  <si>
    <t>Total Contracted Day Program -- Avg Cost per UNIT</t>
  </si>
  <si>
    <t>Total Contracted Day Program -- Unallowable Costs</t>
  </si>
  <si>
    <t>Total Contracted Day Program -- Allowable Costs</t>
  </si>
  <si>
    <t>Total Contracted Day Program -- below the line Adjustments</t>
  </si>
  <si>
    <t>Total Contracted Day Program -- Market Rate</t>
  </si>
  <si>
    <t>Total Contracted Day Program -- Actual Cost to RO</t>
  </si>
  <si>
    <t>Total Contracted Day Program -- Booked Expense</t>
  </si>
  <si>
    <t>Total Contracted Day Program -- # of UNITS</t>
  </si>
  <si>
    <t>Total Contracted Day Program -- # Residents Attended</t>
  </si>
  <si>
    <t>Funding from other programs</t>
  </si>
  <si>
    <t>Other Occupancy Costs</t>
  </si>
  <si>
    <t>R.E. Taxes</t>
  </si>
  <si>
    <t>Day Pgm Units - Contracted</t>
  </si>
  <si>
    <t>Day Pgm Units - Own Program</t>
  </si>
  <si>
    <t>June Avg Occupied Beds per Days</t>
  </si>
  <si>
    <t>Private Pay &amp; Non-Cov'd Days</t>
  </si>
  <si>
    <t>Sch 11-GA, col M</t>
  </si>
  <si>
    <t>Sch 11-Anc, col M</t>
  </si>
  <si>
    <t>Sch 11-HC-DCW, col M</t>
  </si>
  <si>
    <t>Sch 11-HC, col M</t>
  </si>
  <si>
    <t>Sch 11-RB, col M</t>
  </si>
  <si>
    <t>Edit Check G42</t>
  </si>
  <si>
    <t>Edit Check G41</t>
  </si>
  <si>
    <t>Edit Check G40</t>
  </si>
  <si>
    <t>Edit Check G39</t>
  </si>
  <si>
    <t>Edit Check G38</t>
  </si>
  <si>
    <t>Edit Check G37</t>
  </si>
  <si>
    <t>Edit Check G36</t>
  </si>
  <si>
    <t>Edit Check G35</t>
  </si>
  <si>
    <t>Edit Check G30</t>
  </si>
  <si>
    <t>Edit Check G26</t>
  </si>
  <si>
    <t>Edit Check G24</t>
  </si>
  <si>
    <t>Edit Check G23</t>
  </si>
  <si>
    <t>Edit Check G22</t>
  </si>
  <si>
    <t>Edit Check G21</t>
  </si>
  <si>
    <t>Edit Check G20</t>
  </si>
  <si>
    <t>Edit Check G19</t>
  </si>
  <si>
    <t>Edit Check G16</t>
  </si>
  <si>
    <t>Edit Check G15</t>
  </si>
  <si>
    <t>Edit Check C14</t>
  </si>
  <si>
    <t>Edit Check G10</t>
  </si>
  <si>
    <t>NON Sch 12-HC(A), cell BY44</t>
  </si>
  <si>
    <t>NON Sch 12-HC(A), cell BX44</t>
  </si>
  <si>
    <t>NON Sch 12-HC(A), Col 10, Total</t>
  </si>
  <si>
    <t>NON Sch 12-HC(A), Col 9, Total</t>
  </si>
  <si>
    <t>NON Sch 12-HC(A), col 9, lines 27-31</t>
  </si>
  <si>
    <t>NON Sch 12-HC(A), Col 8, Total</t>
  </si>
  <si>
    <t>NON Sch 12-HC(A), Col 7, Total</t>
  </si>
  <si>
    <t>NON Sch 12-HC(A), Col 6, Total</t>
  </si>
  <si>
    <t>NON Sch 12-HC(A), Col 5a, Total</t>
  </si>
  <si>
    <t>NON Sch 12-HC(A), Col 5, Total</t>
  </si>
  <si>
    <t>REL Sch 12-HC(A), cell BL44</t>
  </si>
  <si>
    <t>REL Sch 12-HC(A), cell BK44</t>
  </si>
  <si>
    <t>REL Sch 12-HC(A), Col 10, Total</t>
  </si>
  <si>
    <t>REL Sch 12-HC(A), Col 9, Total</t>
  </si>
  <si>
    <t>REL Sch 12-HC(A), col 9, lines 27-31</t>
  </si>
  <si>
    <t>REL Sch 12-HC(A), Col 8, Total</t>
  </si>
  <si>
    <t>REL Sch 12-HC(A), Col 7, Total</t>
  </si>
  <si>
    <t>REL Sch 12-HC(A), Col 6, Total</t>
  </si>
  <si>
    <t>REL Sch 12-HC(A), Col 5a, Total</t>
  </si>
  <si>
    <t>REL Sch 12-HC(A), Col 5, Total</t>
  </si>
  <si>
    <t>Sch 12-HC(A), cell P40</t>
  </si>
  <si>
    <t>Sch 12-HC(A), cell O40</t>
  </si>
  <si>
    <t>Sch 12-HC(A), Col 6, Total</t>
  </si>
  <si>
    <t>Sch 12-HC(A), Col 5a, Total</t>
  </si>
  <si>
    <t>Sch 12-HC(A), Col 5, Total</t>
  </si>
  <si>
    <t>Sch 3, col 6, sect I</t>
  </si>
  <si>
    <t>Sch 3, col 6, cell G14</t>
  </si>
  <si>
    <t>Sch 3, col 6, cell G13</t>
  </si>
  <si>
    <t>Bene Stats, §II, Ln 6</t>
  </si>
  <si>
    <t>Bene Stats, §II, Ln 5</t>
  </si>
  <si>
    <t>Bene Stats, cell C18</t>
  </si>
  <si>
    <t>N/A</t>
  </si>
  <si>
    <t>ref chgd</t>
  </si>
  <si>
    <t>desc changed</t>
  </si>
  <si>
    <t>Open most recent ID-47 in 40's folder, make sure it agrees with printed copy in MPI</t>
  </si>
  <si>
    <t>Do NOT INCLUDE:  RN's, LPN's, QIDP, or Management staff on this worksheet</t>
  </si>
  <si>
    <r>
      <t xml:space="preserve">NOTE:  DIRECT CARE WORKERS should </t>
    </r>
    <r>
      <rPr>
        <b/>
        <sz val="12"/>
        <color rgb="FFC00000"/>
        <rFont val="Tahoma"/>
        <family val="2"/>
      </rPr>
      <t>not</t>
    </r>
    <r>
      <rPr>
        <sz val="12"/>
        <color rgb="FFC00000"/>
        <rFont val="Tahoma"/>
        <family val="2"/>
      </rPr>
      <t xml:space="preserve"> be entered on this schedule.  See Schedule 11-HC-DCW (next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</si>
</sst>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quot;$&quot;#,##0"/>
    <numFmt numFmtId="166" formatCode="mm/dd/yy;@"/>
    <numFmt numFmtId="167" formatCode="0_);[Red]\(0\)"/>
    <numFmt numFmtId="168" formatCode="000\-00\-0000"/>
    <numFmt numFmtId="169" formatCode="_(* #,##0_);_(* \(#,##0\);_(* &quot;-&quot;??_);_(@_)"/>
    <numFmt numFmtId="170" formatCode="_(* #,##0.0_);_(* \(#,##0.0\);_(* &quot;-&quot;??_);_(@_)"/>
    <numFmt numFmtId="171" formatCode="0.0%"/>
    <numFmt numFmtId="172" formatCode="#,##0.0_);\(#,##0.0\)"/>
    <numFmt numFmtId="173" formatCode="&quot;$&quot;#,##0.000"/>
    <numFmt numFmtId="174" formatCode="_(&quot;$&quot;* #,##0_);_(&quot;$&quot;* \(#,##0\);_(&quot;$&quot;* &quot;-&quot;??_);_(@_)"/>
    <numFmt numFmtId="175" formatCode="0_);\(0\)"/>
    <numFmt numFmtId="176" formatCode="[$-409]mmmm\ d\,\ yyyy;@"/>
    <numFmt numFmtId="178" formatCode="m/d/yy;@"/>
    <numFmt numFmtId="179" formatCode="0.000%"/>
    <numFmt numFmtId="180" formatCode="0.0_);\(0.0\)"/>
    <numFmt numFmtId="181" formatCode="0.00_);\(0.00\)"/>
  </numFmts>
  <fonts count="110"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sz val="11"/>
      <name val="Calibri"/>
      <family val="2"/>
    </font>
    <font>
      <b/>
      <sz val="11"/>
      <name val="Tahoma"/>
      <family val="2"/>
    </font>
    <font>
      <b/>
      <sz val="12"/>
      <name val="Tahoma"/>
      <family val="2"/>
    </font>
    <font>
      <sz val="12"/>
      <name val="Tahoma"/>
      <family val="2"/>
    </font>
    <font>
      <sz val="11"/>
      <name val="Tahoma"/>
      <family val="2"/>
    </font>
    <font>
      <sz val="10"/>
      <name val="Tahoma"/>
      <family val="2"/>
    </font>
    <font>
      <u/>
      <sz val="12"/>
      <color theme="10"/>
      <name val="Times New Roman"/>
      <family val="1"/>
    </font>
    <font>
      <sz val="12"/>
      <color rgb="FFFF0000"/>
      <name val="Tahoma"/>
      <family val="2"/>
    </font>
    <font>
      <u/>
      <sz val="12"/>
      <name val="Tahoma"/>
      <family val="2"/>
    </font>
    <font>
      <b/>
      <sz val="10"/>
      <name val="Tahoma"/>
      <family val="2"/>
    </font>
    <font>
      <b/>
      <sz val="12"/>
      <color rgb="FFFF0000"/>
      <name val="Tahoma"/>
      <family val="2"/>
    </font>
    <font>
      <sz val="11"/>
      <color rgb="FFFF0000"/>
      <name val="Tahoma"/>
      <family val="2"/>
    </font>
    <font>
      <u/>
      <sz val="11"/>
      <name val="Tahoma"/>
      <family val="2"/>
    </font>
    <font>
      <sz val="9"/>
      <name val="Tahoma"/>
      <family val="2"/>
    </font>
    <font>
      <sz val="11"/>
      <name val="Times New Roman"/>
      <family val="1"/>
    </font>
    <font>
      <u/>
      <sz val="12"/>
      <name val="Times New Roman"/>
      <family val="1"/>
    </font>
    <font>
      <b/>
      <u/>
      <sz val="11"/>
      <name val="Tahoma"/>
      <family val="2"/>
    </font>
    <font>
      <b/>
      <sz val="10"/>
      <color rgb="FFFF0000"/>
      <name val="Tahoma"/>
      <family val="2"/>
    </font>
    <font>
      <sz val="9.9"/>
      <name val="Tahoma"/>
      <family val="2"/>
    </font>
    <font>
      <sz val="10"/>
      <name val="Calibri"/>
      <family val="2"/>
    </font>
    <font>
      <sz val="9.5"/>
      <name val="Tahoma"/>
      <family val="2"/>
    </font>
    <font>
      <b/>
      <i/>
      <sz val="12"/>
      <color theme="6" tint="-0.499984740745262"/>
      <name val="Tahoma"/>
      <family val="2"/>
    </font>
    <font>
      <i/>
      <sz val="12"/>
      <color theme="6" tint="-0.499984740745262"/>
      <name val="Tahoma"/>
      <family val="2"/>
    </font>
    <font>
      <i/>
      <sz val="11"/>
      <color theme="6" tint="-0.499984740745262"/>
      <name val="Tahoma"/>
      <family val="2"/>
    </font>
    <font>
      <sz val="11"/>
      <color theme="6" tint="-0.499984740745262"/>
      <name val="Tahoma"/>
      <family val="2"/>
    </font>
    <font>
      <i/>
      <sz val="10"/>
      <color theme="6" tint="-0.499984740745262"/>
      <name val="Tahoma"/>
      <family val="2"/>
    </font>
    <font>
      <sz val="8.9"/>
      <name val="Tahoma"/>
      <family val="2"/>
    </font>
    <font>
      <u/>
      <sz val="11"/>
      <color theme="10"/>
      <name val="Calibri"/>
      <family val="2"/>
      <scheme val="minor"/>
    </font>
    <font>
      <sz val="11"/>
      <color theme="0" tint="-0.499984740745262"/>
      <name val="Tahoma"/>
      <family val="2"/>
    </font>
    <font>
      <u/>
      <sz val="11"/>
      <color theme="0" tint="-0.499984740745262"/>
      <name val="Tahoma"/>
      <family val="2"/>
    </font>
    <font>
      <sz val="11"/>
      <name val="Symbol"/>
      <family val="1"/>
      <charset val="2"/>
    </font>
    <font>
      <sz val="11"/>
      <color theme="1"/>
      <name val="Tahoma"/>
      <family val="2"/>
    </font>
    <font>
      <b/>
      <sz val="11"/>
      <color theme="1"/>
      <name val="Tahoma"/>
      <family val="2"/>
    </font>
    <font>
      <b/>
      <sz val="11"/>
      <color rgb="FFFF0000"/>
      <name val="Tahoma"/>
      <family val="2"/>
    </font>
    <font>
      <sz val="12"/>
      <name val="Times New Roman"/>
      <family val="1"/>
    </font>
    <font>
      <sz val="11"/>
      <color rgb="FF00B050"/>
      <name val="Tahoma"/>
      <family val="2"/>
    </font>
    <font>
      <sz val="12"/>
      <color rgb="FF0070C0"/>
      <name val="Tahoma"/>
      <family val="2"/>
    </font>
    <font>
      <b/>
      <sz val="14"/>
      <name val="Calibri"/>
      <family val="2"/>
      <scheme val="minor"/>
    </font>
    <font>
      <sz val="12"/>
      <color rgb="FFFF0000"/>
      <name val="Calibri"/>
      <family val="2"/>
      <scheme val="minor"/>
    </font>
    <font>
      <sz val="12"/>
      <name val="Calibri"/>
      <family val="2"/>
      <scheme val="minor"/>
    </font>
    <font>
      <sz val="12"/>
      <color theme="4"/>
      <name val="Calibri"/>
      <family val="2"/>
      <scheme val="minor"/>
    </font>
    <font>
      <sz val="11"/>
      <name val="Calibri"/>
      <family val="2"/>
      <scheme val="minor"/>
    </font>
    <font>
      <b/>
      <sz val="16"/>
      <name val="Calibri"/>
      <family val="2"/>
      <scheme val="minor"/>
    </font>
    <font>
      <sz val="14"/>
      <color rgb="FFFF0000"/>
      <name val="Calibri"/>
      <family val="2"/>
      <scheme val="minor"/>
    </font>
    <font>
      <sz val="10"/>
      <color theme="1"/>
      <name val="Tahoma"/>
      <family val="2"/>
    </font>
    <font>
      <sz val="11"/>
      <color rgb="FFC00000"/>
      <name val="Tahoma"/>
      <family val="2"/>
    </font>
    <font>
      <b/>
      <i/>
      <sz val="11"/>
      <color theme="6" tint="-0.499984740745262"/>
      <name val="Tahoma"/>
      <family val="2"/>
    </font>
    <font>
      <b/>
      <sz val="11"/>
      <color rgb="FFC00000"/>
      <name val="Tahoma"/>
      <family val="2"/>
    </font>
    <font>
      <u/>
      <sz val="11"/>
      <color theme="1"/>
      <name val="Tahoma"/>
      <family val="2"/>
    </font>
    <font>
      <b/>
      <sz val="13"/>
      <name val="Calibri"/>
      <family val="2"/>
    </font>
    <font>
      <b/>
      <sz val="12"/>
      <color rgb="FFC00000"/>
      <name val="Tahoma"/>
      <family val="2"/>
    </font>
    <font>
      <b/>
      <sz val="14"/>
      <color rgb="FFC00000"/>
      <name val="Tahoma"/>
      <family val="2"/>
    </font>
    <font>
      <u/>
      <sz val="10"/>
      <name val="Tahoma"/>
      <family val="2"/>
    </font>
    <font>
      <sz val="11"/>
      <color rgb="FF3F3F76"/>
      <name val="Calibri"/>
      <family val="2"/>
      <scheme val="minor"/>
    </font>
    <font>
      <sz val="11"/>
      <color rgb="FFFF0000"/>
      <name val="Calibri"/>
      <family val="2"/>
      <scheme val="minor"/>
    </font>
    <font>
      <b/>
      <sz val="11"/>
      <color theme="1"/>
      <name val="Calibri"/>
      <family val="2"/>
      <scheme val="minor"/>
    </font>
    <font>
      <sz val="10"/>
      <name val="Times New Roman"/>
      <family val="1"/>
    </font>
    <font>
      <b/>
      <sz val="12"/>
      <name val="Calibri"/>
      <family val="2"/>
      <scheme val="minor"/>
    </font>
    <font>
      <b/>
      <sz val="11"/>
      <name val="Calibri"/>
      <family val="2"/>
      <scheme val="minor"/>
    </font>
    <font>
      <sz val="10"/>
      <color rgb="FFFF0000"/>
      <name val="Calibri"/>
      <family val="2"/>
      <scheme val="minor"/>
    </font>
    <font>
      <sz val="10"/>
      <color rgb="FFFF0000"/>
      <name val="Calibri"/>
      <family val="2"/>
    </font>
    <font>
      <b/>
      <sz val="10"/>
      <color theme="1"/>
      <name val="Calibri"/>
      <family val="2"/>
      <scheme val="minor"/>
    </font>
    <font>
      <b/>
      <sz val="10"/>
      <name val="Times New Roman"/>
      <family val="1"/>
    </font>
    <font>
      <sz val="14"/>
      <name val="Tahoma"/>
      <family val="2"/>
    </font>
    <font>
      <b/>
      <sz val="14"/>
      <name val="Tahoma"/>
      <family val="2"/>
    </font>
    <font>
      <sz val="12"/>
      <color rgb="FFC00000"/>
      <name val="Tahoma"/>
      <family val="2"/>
    </font>
    <font>
      <b/>
      <sz val="11"/>
      <color rgb="FFC00000"/>
      <name val="Calibri"/>
      <family val="2"/>
      <scheme val="minor"/>
    </font>
    <font>
      <sz val="12"/>
      <color theme="1" tint="0.249977111117893"/>
      <name val="Calibri"/>
      <family val="2"/>
      <scheme val="minor"/>
    </font>
    <font>
      <b/>
      <sz val="11"/>
      <color rgb="FF0070C0"/>
      <name val="Tahoma"/>
      <family val="2"/>
    </font>
    <font>
      <sz val="12"/>
      <color theme="1" tint="0.249977111117893"/>
      <name val="Tahoma"/>
      <family val="2"/>
    </font>
    <font>
      <u/>
      <sz val="11"/>
      <color theme="1"/>
      <name val="Calibri"/>
      <family val="2"/>
      <scheme val="minor"/>
    </font>
    <font>
      <sz val="10"/>
      <color theme="1"/>
      <name val="Calibri"/>
      <family val="2"/>
      <scheme val="minor"/>
    </font>
    <font>
      <sz val="11"/>
      <color theme="4"/>
      <name val="Calibri"/>
      <family val="2"/>
      <scheme val="minor"/>
    </font>
    <font>
      <sz val="11"/>
      <color rgb="FFC00000"/>
      <name val="Calibri"/>
      <family val="2"/>
      <scheme val="minor"/>
    </font>
    <font>
      <sz val="11"/>
      <color rgb="FF00B050"/>
      <name val="Calibri"/>
      <family val="2"/>
      <scheme val="minor"/>
    </font>
    <font>
      <b/>
      <sz val="11"/>
      <color theme="4"/>
      <name val="Calibri"/>
      <family val="2"/>
      <scheme val="minor"/>
    </font>
    <font>
      <b/>
      <sz val="11"/>
      <color rgb="FF00B050"/>
      <name val="Calibri"/>
      <family val="2"/>
      <scheme val="minor"/>
    </font>
    <font>
      <sz val="14"/>
      <color rgb="FFFF0000"/>
      <name val="Tahoma"/>
      <family val="2"/>
    </font>
    <font>
      <u/>
      <sz val="12"/>
      <color rgb="FFFF0000"/>
      <name val="Tahoma"/>
      <family val="2"/>
    </font>
    <font>
      <sz val="11"/>
      <color rgb="FF8705BB"/>
      <name val="Tahoma"/>
      <family val="2"/>
    </font>
    <font>
      <b/>
      <sz val="11"/>
      <color rgb="FF8705BB"/>
      <name val="Tahoma"/>
      <family val="2"/>
    </font>
    <font>
      <b/>
      <sz val="8"/>
      <color theme="1" tint="0.499984740745262"/>
      <name val="Tahoma"/>
      <family val="2"/>
    </font>
    <font>
      <b/>
      <sz val="10"/>
      <color theme="1"/>
      <name val="Tahoma"/>
      <family val="2"/>
    </font>
    <font>
      <sz val="12"/>
      <color theme="0" tint="-0.499984740745262"/>
      <name val="Tahoma"/>
      <family val="2"/>
    </font>
    <font>
      <sz val="10"/>
      <color theme="1" tint="0.249977111117893"/>
      <name val="Tahoma"/>
      <family val="2"/>
    </font>
    <font>
      <b/>
      <sz val="16"/>
      <color rgb="FF0070C0"/>
      <name val="Tahoma"/>
      <family val="2"/>
    </font>
    <font>
      <sz val="16"/>
      <color rgb="FFFF0000"/>
      <name val="Tahoma"/>
      <family val="2"/>
    </font>
    <font>
      <sz val="13"/>
      <color rgb="FFFF0000"/>
      <name val="Tahoma"/>
      <family val="2"/>
    </font>
    <font>
      <b/>
      <u/>
      <sz val="12"/>
      <name val="Tahoma"/>
      <family val="2"/>
    </font>
    <font>
      <i/>
      <sz val="12"/>
      <name val="Times New Roman"/>
      <family val="1"/>
    </font>
    <font>
      <strike/>
      <sz val="10"/>
      <name val="Calibri"/>
      <family val="2"/>
      <scheme val="minor"/>
    </font>
    <font>
      <sz val="10.5"/>
      <name val="Tahoma"/>
      <family val="2"/>
    </font>
    <font>
      <sz val="10"/>
      <name val="Arial Narrow"/>
      <family val="2"/>
    </font>
    <font>
      <u/>
      <sz val="12"/>
      <color theme="1" tint="0.249977111117893"/>
      <name val="Tahoma"/>
      <family val="2"/>
    </font>
    <font>
      <b/>
      <sz val="11"/>
      <color rgb="FF005EA4"/>
      <name val="Tahoma"/>
      <family val="2"/>
    </font>
    <font>
      <b/>
      <u/>
      <sz val="12"/>
      <color theme="1" tint="0.249977111117893"/>
      <name val="Tahoma"/>
      <family val="2"/>
    </font>
    <font>
      <sz val="11"/>
      <color theme="1" tint="0.249977111117893"/>
      <name val="Tahoma"/>
      <family val="2"/>
    </font>
    <font>
      <u/>
      <sz val="13"/>
      <color theme="1" tint="0.249977111117893"/>
      <name val="Tahoma"/>
      <family val="2"/>
    </font>
  </fonts>
  <fills count="2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B7"/>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C8"/>
        <bgColor indexed="64"/>
      </patternFill>
    </fill>
    <fill>
      <patternFill patternType="solid">
        <fgColor rgb="FFFFFFB6"/>
        <bgColor indexed="64"/>
      </patternFill>
    </fill>
    <fill>
      <patternFill patternType="solid">
        <fgColor theme="6" tint="0.59999389629810485"/>
        <bgColor indexed="64"/>
      </patternFill>
    </fill>
    <fill>
      <patternFill patternType="solid">
        <fgColor rgb="FFFFCC99"/>
      </patternFill>
    </fill>
    <fill>
      <patternFill patternType="solid">
        <fgColor rgb="FFDDF7C5"/>
        <bgColor indexed="64"/>
      </patternFill>
    </fill>
    <fill>
      <patternFill patternType="solid">
        <fgColor rgb="FFFCE3D0"/>
        <bgColor indexed="64"/>
      </patternFill>
    </fill>
    <fill>
      <patternFill patternType="solid">
        <fgColor rgb="FFE4D4F8"/>
        <bgColor indexed="64"/>
      </patternFill>
    </fill>
    <fill>
      <patternFill patternType="solid">
        <fgColor rgb="FFDCF9FC"/>
        <bgColor indexed="64"/>
      </patternFill>
    </fill>
    <fill>
      <patternFill patternType="solid">
        <fgColor rgb="FFEDFBFD"/>
        <bgColor indexed="64"/>
      </patternFill>
    </fill>
    <fill>
      <patternFill patternType="solid">
        <fgColor rgb="FFE7F9D7"/>
        <bgColor indexed="64"/>
      </patternFill>
    </fill>
    <fill>
      <patternFill patternType="solid">
        <fgColor rgb="FFFFFFE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CFF"/>
        <bgColor indexed="64"/>
      </patternFill>
    </fill>
    <fill>
      <patternFill patternType="solid">
        <fgColor theme="3" tint="0.79998168889431442"/>
        <bgColor indexed="64"/>
      </patternFill>
    </fill>
    <fill>
      <patternFill patternType="solid">
        <fgColor rgb="FFFFFF66"/>
        <bgColor indexed="64"/>
      </patternFill>
    </fill>
    <fill>
      <patternFill patternType="solid">
        <fgColor rgb="FFFFE285"/>
        <bgColor indexed="64"/>
      </patternFill>
    </fill>
  </fills>
  <borders count="14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auto="1"/>
      </left>
      <right style="hair">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auto="1"/>
      </top>
      <bottom style="hair">
        <color auto="1"/>
      </bottom>
      <diagonal/>
    </border>
    <border>
      <left style="hair">
        <color auto="1"/>
      </left>
      <right style="hair">
        <color auto="1"/>
      </right>
      <top style="hair">
        <color auto="1"/>
      </top>
      <bottom/>
      <diagonal/>
    </border>
    <border>
      <left/>
      <right style="hair">
        <color indexed="64"/>
      </right>
      <top style="thin">
        <color indexed="64"/>
      </top>
      <bottom/>
      <diagonal/>
    </border>
    <border>
      <left/>
      <right style="hair">
        <color indexed="64"/>
      </right>
      <top/>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hair">
        <color indexed="64"/>
      </top>
      <bottom style="thin">
        <color indexed="64"/>
      </bottom>
      <diagonal/>
    </border>
    <border>
      <left/>
      <right style="thin">
        <color rgb="FFFF0000"/>
      </right>
      <top style="thin">
        <color rgb="FFFF0000"/>
      </top>
      <bottom style="thin">
        <color rgb="FFFF0000"/>
      </bottom>
      <diagonal/>
    </border>
    <border>
      <left/>
      <right style="thin">
        <color indexed="64"/>
      </right>
      <top style="hair">
        <color auto="1"/>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style="thin">
        <color indexed="64"/>
      </right>
      <top/>
      <bottom/>
      <diagonal/>
    </border>
    <border>
      <left style="medium">
        <color indexed="64"/>
      </left>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auto="1"/>
      </left>
      <right style="thin">
        <color indexed="64"/>
      </right>
      <top style="hair">
        <color auto="1"/>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auto="1"/>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thin">
        <color indexed="64"/>
      </left>
      <right style="thin">
        <color indexed="64"/>
      </right>
      <top style="medium">
        <color indexed="64"/>
      </top>
      <bottom style="thin">
        <color indexed="64"/>
      </bottom>
      <diagonal/>
    </border>
    <border>
      <left style="hair">
        <color auto="1"/>
      </left>
      <right/>
      <top style="hair">
        <color auto="1"/>
      </top>
      <bottom/>
      <diagonal/>
    </border>
    <border>
      <left style="thin">
        <color indexed="64"/>
      </left>
      <right style="hair">
        <color indexed="64"/>
      </right>
      <top/>
      <bottom/>
      <diagonal/>
    </border>
    <border>
      <left/>
      <right/>
      <top style="double">
        <color indexed="64"/>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FF0000"/>
      </bottom>
      <diagonal/>
    </border>
    <border>
      <left/>
      <right/>
      <top style="thin">
        <color rgb="FFFF0000"/>
      </top>
      <bottom/>
      <diagonal/>
    </border>
    <border>
      <left/>
      <right/>
      <top/>
      <bottom style="thin">
        <color rgb="FFFF0000"/>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auto="1"/>
      </left>
      <right/>
      <top/>
      <bottom style="thin">
        <color indexed="64"/>
      </bottom>
      <diagonal/>
    </border>
    <border>
      <left/>
      <right/>
      <top style="thin">
        <color rgb="FFFF0000"/>
      </top>
      <bottom style="thin">
        <color rgb="FFFF0000"/>
      </bottom>
      <diagonal/>
    </border>
    <border>
      <left/>
      <right style="medium">
        <color indexed="64"/>
      </right>
      <top style="thin">
        <color indexed="64"/>
      </top>
      <bottom style="thin">
        <color indexed="64"/>
      </bottom>
      <diagonal/>
    </border>
    <border>
      <left/>
      <right/>
      <top style="thin">
        <color indexed="64"/>
      </top>
      <bottom style="hair">
        <color auto="1"/>
      </bottom>
      <diagonal/>
    </border>
    <border>
      <left/>
      <right style="hair">
        <color auto="1"/>
      </right>
      <top/>
      <bottom style="hair">
        <color auto="1"/>
      </bottom>
      <diagonal/>
    </border>
    <border>
      <left style="thin">
        <color indexed="64"/>
      </left>
      <right/>
      <top style="thin">
        <color indexed="64"/>
      </top>
      <bottom style="hair">
        <color indexed="64"/>
      </bottom>
      <diagonal/>
    </border>
    <border>
      <left style="thin">
        <color theme="1" tint="0.34998626667073579"/>
      </left>
      <right/>
      <top/>
      <bottom/>
      <diagonal/>
    </border>
    <border>
      <left/>
      <right/>
      <top style="thin">
        <color theme="1" tint="0.499984740745262"/>
      </top>
      <bottom/>
      <diagonal/>
    </border>
    <border>
      <left/>
      <right/>
      <top/>
      <bottom style="thin">
        <color rgb="FF0070C0"/>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hair">
        <color auto="1"/>
      </left>
      <right style="thin">
        <color auto="1"/>
      </right>
      <top style="thin">
        <color indexed="64"/>
      </top>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style="thin">
        <color indexed="64"/>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right style="thin">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hair">
        <color auto="1"/>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thin">
        <color indexed="64"/>
      </top>
      <bottom style="hair">
        <color auto="1"/>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bottom style="hair">
        <color auto="1"/>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thin">
        <color indexed="64"/>
      </top>
      <bottom style="hair">
        <color auto="1"/>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double">
        <color indexed="64"/>
      </bottom>
      <diagonal/>
    </border>
  </borders>
  <cellStyleXfs count="35">
    <xf numFmtId="0" fontId="0" fillId="0" borderId="0"/>
    <xf numFmtId="43" fontId="10" fillId="0" borderId="0" applyFont="0" applyFill="0" applyBorder="0" applyAlignment="0" applyProtection="0"/>
    <xf numFmtId="9" fontId="10" fillId="0" borderId="0" applyFont="0" applyFill="0" applyBorder="0" applyAlignment="0" applyProtection="0"/>
    <xf numFmtId="0" fontId="18" fillId="0" borderId="0" applyNumberFormat="0" applyFill="0" applyBorder="0" applyAlignment="0" applyProtection="0"/>
    <xf numFmtId="0" fontId="10" fillId="0" borderId="0"/>
    <xf numFmtId="0" fontId="9" fillId="0" borderId="0"/>
    <xf numFmtId="0" fontId="39"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8" fillId="0" borderId="0"/>
    <xf numFmtId="44" fontId="10"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46" fillId="0" borderId="0" applyFont="0" applyFill="0" applyBorder="0" applyAlignment="0" applyProtection="0"/>
    <xf numFmtId="0" fontId="65" fillId="14" borderId="123" applyNumberFormat="0" applyAlignment="0" applyProtection="0"/>
    <xf numFmtId="0" fontId="7" fillId="0" borderId="0"/>
    <xf numFmtId="0" fontId="6" fillId="0" borderId="0"/>
    <xf numFmtId="0" fontId="6" fillId="0" borderId="0"/>
    <xf numFmtId="0" fontId="5" fillId="0" borderId="0"/>
    <xf numFmtId="0" fontId="5" fillId="0" borderId="0"/>
    <xf numFmtId="44" fontId="4" fillId="0" borderId="0" applyFont="0" applyFill="0" applyBorder="0" applyAlignment="0" applyProtection="0"/>
    <xf numFmtId="9" fontId="10"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2" fillId="0" borderId="0"/>
    <xf numFmtId="0" fontId="2"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cellStyleXfs>
  <cellXfs count="1975">
    <xf numFmtId="0" fontId="0" fillId="0" borderId="0" xfId="0"/>
    <xf numFmtId="0" fontId="15" fillId="0" borderId="6" xfId="0" applyFont="1" applyBorder="1"/>
    <xf numFmtId="166" fontId="15" fillId="0" borderId="1" xfId="0" applyNumberFormat="1" applyFont="1" applyBorder="1" applyAlignment="1">
      <alignment horizontal="center"/>
    </xf>
    <xf numFmtId="0" fontId="16" fillId="0" borderId="41" xfId="0" applyFont="1" applyBorder="1" applyAlignment="1" applyProtection="1">
      <alignment horizontal="center"/>
    </xf>
    <xf numFmtId="0" fontId="16" fillId="0" borderId="18" xfId="0" applyFont="1" applyBorder="1" applyAlignment="1" applyProtection="1">
      <alignment horizontal="center"/>
    </xf>
    <xf numFmtId="0" fontId="16" fillId="0" borderId="0" xfId="0" applyFont="1" applyBorder="1"/>
    <xf numFmtId="0" fontId="17" fillId="0" borderId="0" xfId="0" applyFont="1" applyBorder="1"/>
    <xf numFmtId="0" fontId="15" fillId="0" borderId="0" xfId="0" applyFont="1"/>
    <xf numFmtId="0" fontId="15" fillId="0" borderId="0" xfId="0" applyFont="1" applyBorder="1" applyProtection="1"/>
    <xf numFmtId="0" fontId="16" fillId="0" borderId="5" xfId="0" quotePrefix="1" applyFont="1" applyBorder="1"/>
    <xf numFmtId="0" fontId="16" fillId="0" borderId="0" xfId="0" quotePrefix="1" applyFont="1" applyBorder="1"/>
    <xf numFmtId="0" fontId="16" fillId="0" borderId="3" xfId="0" applyFont="1" applyBorder="1"/>
    <xf numFmtId="0" fontId="16" fillId="0" borderId="0" xfId="0" applyFont="1"/>
    <xf numFmtId="0" fontId="16" fillId="0" borderId="6" xfId="0" quotePrefix="1" applyFont="1" applyBorder="1"/>
    <xf numFmtId="0" fontId="16" fillId="0" borderId="1" xfId="0" quotePrefix="1" applyFont="1" applyBorder="1"/>
    <xf numFmtId="0" fontId="16" fillId="0" borderId="1" xfId="0" applyFont="1" applyBorder="1"/>
    <xf numFmtId="0" fontId="16" fillId="0" borderId="7" xfId="0" applyFont="1" applyBorder="1"/>
    <xf numFmtId="0" fontId="17" fillId="0" borderId="0" xfId="0" applyFont="1" applyBorder="1" applyAlignment="1">
      <alignment horizontal="center"/>
    </xf>
    <xf numFmtId="0" fontId="17" fillId="0" borderId="0" xfId="0" applyFont="1"/>
    <xf numFmtId="37" fontId="17" fillId="0" borderId="0" xfId="0" applyNumberFormat="1" applyFont="1" applyBorder="1"/>
    <xf numFmtId="171" fontId="17" fillId="0" borderId="0" xfId="2" applyNumberFormat="1" applyFont="1" applyBorder="1"/>
    <xf numFmtId="0" fontId="15" fillId="0" borderId="0" xfId="0" applyFont="1" applyFill="1" applyBorder="1" applyAlignment="1">
      <alignment horizontal="center"/>
    </xf>
    <xf numFmtId="0" fontId="13" fillId="0" borderId="6" xfId="0" quotePrefix="1" applyFont="1" applyBorder="1"/>
    <xf numFmtId="166" fontId="15" fillId="0" borderId="0" xfId="0" applyNumberFormat="1" applyFont="1" applyBorder="1" applyAlignment="1">
      <alignment horizontal="center"/>
    </xf>
    <xf numFmtId="166" fontId="15" fillId="0" borderId="0" xfId="0" applyNumberFormat="1" applyFont="1" applyBorder="1" applyAlignment="1">
      <alignment horizontal="right"/>
    </xf>
    <xf numFmtId="0" fontId="15" fillId="0" borderId="0" xfId="0" applyFont="1" applyFill="1" applyBorder="1"/>
    <xf numFmtId="0" fontId="15" fillId="0" borderId="5" xfId="0" applyFont="1" applyFill="1" applyBorder="1"/>
    <xf numFmtId="0" fontId="15" fillId="0" borderId="0" xfId="0" applyFont="1" applyFill="1"/>
    <xf numFmtId="0" fontId="15" fillId="0" borderId="1" xfId="0" applyFont="1" applyBorder="1" applyProtection="1"/>
    <xf numFmtId="0" fontId="15" fillId="0" borderId="4" xfId="0" applyFont="1" applyBorder="1" applyProtection="1"/>
    <xf numFmtId="0" fontId="15" fillId="0" borderId="18" xfId="0" applyFont="1" applyBorder="1"/>
    <xf numFmtId="0" fontId="15" fillId="0" borderId="5" xfId="0" applyFont="1" applyBorder="1" applyAlignment="1">
      <alignment horizontal="right"/>
    </xf>
    <xf numFmtId="166" fontId="15" fillId="0" borderId="1" xfId="0" applyNumberFormat="1" applyFont="1" applyBorder="1" applyAlignment="1" applyProtection="1">
      <alignment horizontal="center"/>
      <protection locked="0"/>
    </xf>
    <xf numFmtId="0" fontId="15" fillId="3" borderId="0" xfId="0" applyFont="1" applyFill="1" applyBorder="1"/>
    <xf numFmtId="166" fontId="15" fillId="0" borderId="7" xfId="0" applyNumberFormat="1" applyFont="1" applyBorder="1" applyAlignment="1" applyProtection="1">
      <alignment horizontal="center"/>
      <protection locked="0"/>
    </xf>
    <xf numFmtId="166" fontId="15" fillId="0" borderId="0" xfId="0" applyNumberFormat="1" applyFont="1" applyBorder="1"/>
    <xf numFmtId="166" fontId="15" fillId="0" borderId="3" xfId="0" applyNumberFormat="1" applyFont="1" applyBorder="1"/>
    <xf numFmtId="0" fontId="15" fillId="0" borderId="2" xfId="0" applyFont="1" applyBorder="1"/>
    <xf numFmtId="0" fontId="15" fillId="0" borderId="7" xfId="0" applyFont="1" applyBorder="1"/>
    <xf numFmtId="0" fontId="15" fillId="0" borderId="3" xfId="0" applyFont="1" applyFill="1" applyBorder="1"/>
    <xf numFmtId="0" fontId="15" fillId="0" borderId="0" xfId="0" applyFont="1" applyProtection="1"/>
    <xf numFmtId="0" fontId="15" fillId="0" borderId="8" xfId="0" applyFont="1" applyBorder="1" applyAlignment="1">
      <alignment horizontal="center"/>
    </xf>
    <xf numFmtId="0" fontId="15" fillId="0" borderId="9" xfId="0" applyFont="1" applyFill="1" applyBorder="1"/>
    <xf numFmtId="0" fontId="19" fillId="0" borderId="0" xfId="0" applyFont="1" applyBorder="1" applyAlignment="1">
      <alignment horizontal="center"/>
    </xf>
    <xf numFmtId="0" fontId="16" fillId="0" borderId="1" xfId="0" applyFont="1" applyBorder="1" applyAlignment="1">
      <alignment horizontal="right"/>
    </xf>
    <xf numFmtId="0" fontId="19" fillId="0" borderId="0" xfId="0" applyFont="1" applyFill="1" applyBorder="1" applyAlignment="1">
      <alignment horizontal="center"/>
    </xf>
    <xf numFmtId="0" fontId="21" fillId="0" borderId="0" xfId="0" applyFont="1" applyBorder="1" applyAlignment="1">
      <alignment horizontal="right"/>
    </xf>
    <xf numFmtId="0" fontId="17" fillId="0" borderId="34" xfId="0" applyFont="1" applyBorder="1" applyAlignment="1">
      <alignment horizontal="right"/>
    </xf>
    <xf numFmtId="0" fontId="16" fillId="0" borderId="48" xfId="0" applyFont="1" applyBorder="1" applyAlignment="1">
      <alignment horizontal="left"/>
    </xf>
    <xf numFmtId="0" fontId="16" fillId="0" borderId="0" xfId="0" applyFont="1" applyBorder="1" applyAlignment="1">
      <alignment horizontal="left"/>
    </xf>
    <xf numFmtId="0" fontId="21" fillId="0" borderId="34" xfId="0" applyFont="1" applyBorder="1" applyAlignment="1">
      <alignment horizontal="right"/>
    </xf>
    <xf numFmtId="0" fontId="13" fillId="0" borderId="0" xfId="0" applyFont="1" applyBorder="1" applyAlignment="1">
      <alignment horizontal="left"/>
    </xf>
    <xf numFmtId="0" fontId="17" fillId="0" borderId="0" xfId="0" applyFont="1" applyBorder="1" applyAlignment="1">
      <alignment horizontal="right"/>
    </xf>
    <xf numFmtId="166" fontId="15" fillId="0" borderId="7" xfId="0" applyNumberFormat="1" applyFont="1" applyBorder="1" applyAlignment="1">
      <alignment horizontal="center"/>
    </xf>
    <xf numFmtId="0" fontId="15" fillId="0" borderId="1" xfId="0" applyFont="1" applyFill="1" applyBorder="1"/>
    <xf numFmtId="0" fontId="16" fillId="0" borderId="0" xfId="0" quotePrefix="1" applyFont="1" applyFill="1" applyBorder="1" applyAlignment="1">
      <alignment horizontal="right"/>
    </xf>
    <xf numFmtId="0" fontId="15" fillId="0" borderId="17" xfId="0" applyFont="1" applyFill="1" applyBorder="1"/>
    <xf numFmtId="0" fontId="15" fillId="0" borderId="4" xfId="0" applyFont="1" applyFill="1" applyBorder="1"/>
    <xf numFmtId="0" fontId="15" fillId="0" borderId="18" xfId="0" applyFont="1" applyFill="1" applyBorder="1"/>
    <xf numFmtId="0" fontId="15" fillId="0" borderId="0" xfId="0" applyFont="1" applyFill="1" applyBorder="1" applyAlignment="1">
      <alignment horizontal="right"/>
    </xf>
    <xf numFmtId="166" fontId="15" fillId="0" borderId="0" xfId="0" applyNumberFormat="1" applyFont="1" applyFill="1" applyBorder="1" applyAlignment="1">
      <alignment horizontal="center"/>
    </xf>
    <xf numFmtId="0" fontId="16" fillId="0" borderId="10" xfId="0" applyFont="1" applyFill="1" applyBorder="1" applyAlignment="1">
      <alignment horizontal="center"/>
    </xf>
    <xf numFmtId="0" fontId="15" fillId="0" borderId="0" xfId="0" applyFont="1" applyAlignment="1" applyProtection="1">
      <alignment vertical="center"/>
    </xf>
    <xf numFmtId="0" fontId="15" fillId="0" borderId="0" xfId="0" applyFont="1" applyFill="1" applyBorder="1" applyAlignment="1">
      <alignment horizontal="left"/>
    </xf>
    <xf numFmtId="0" fontId="20" fillId="0" borderId="5" xfId="0" applyFont="1" applyBorder="1" applyAlignment="1">
      <alignment horizontal="left"/>
    </xf>
    <xf numFmtId="0" fontId="16" fillId="2" borderId="0" xfId="0" applyFont="1" applyFill="1" applyBorder="1"/>
    <xf numFmtId="0" fontId="16" fillId="0" borderId="8" xfId="0" applyFont="1" applyBorder="1" applyAlignment="1">
      <alignment horizontal="center"/>
    </xf>
    <xf numFmtId="0" fontId="16" fillId="0" borderId="8" xfId="0" applyFont="1" applyFill="1" applyBorder="1" applyAlignment="1">
      <alignment horizontal="center"/>
    </xf>
    <xf numFmtId="166" fontId="16" fillId="0" borderId="8" xfId="0" applyNumberFormat="1" applyFont="1" applyBorder="1" applyAlignment="1">
      <alignment horizontal="center"/>
    </xf>
    <xf numFmtId="0" fontId="15" fillId="0" borderId="3" xfId="0" applyFont="1" applyBorder="1"/>
    <xf numFmtId="0" fontId="15" fillId="0" borderId="1" xfId="0" applyFont="1" applyBorder="1"/>
    <xf numFmtId="0" fontId="14" fillId="0" borderId="0" xfId="0" applyFont="1" applyFill="1" applyBorder="1" applyAlignment="1">
      <alignment horizontal="center" vertical="center"/>
    </xf>
    <xf numFmtId="0" fontId="15" fillId="0" borderId="1" xfId="0" applyFont="1" applyBorder="1" applyAlignment="1">
      <alignment horizontal="center"/>
    </xf>
    <xf numFmtId="0" fontId="15" fillId="0" borderId="0" xfId="0" applyFont="1" applyBorder="1"/>
    <xf numFmtId="0" fontId="14" fillId="0" borderId="0" xfId="0" applyFont="1" applyBorder="1" applyAlignment="1">
      <alignment horizontal="center"/>
    </xf>
    <xf numFmtId="0" fontId="14" fillId="0" borderId="5" xfId="0" applyFont="1" applyBorder="1" applyAlignment="1">
      <alignment horizontal="center"/>
    </xf>
    <xf numFmtId="0" fontId="14" fillId="0" borderId="3" xfId="0" applyFont="1" applyBorder="1" applyAlignment="1">
      <alignment horizontal="center"/>
    </xf>
    <xf numFmtId="0" fontId="15" fillId="0" borderId="5" xfId="0" applyFont="1" applyBorder="1"/>
    <xf numFmtId="0" fontId="15" fillId="0" borderId="17" xfId="0" applyFont="1" applyBorder="1"/>
    <xf numFmtId="0" fontId="15" fillId="0" borderId="4" xfId="0" applyFont="1" applyBorder="1"/>
    <xf numFmtId="0" fontId="20" fillId="0" borderId="0" xfId="0" applyFont="1" applyBorder="1" applyAlignment="1">
      <alignment horizontal="left"/>
    </xf>
    <xf numFmtId="0" fontId="15" fillId="0" borderId="9" xfId="0" applyFont="1" applyFill="1" applyBorder="1" applyAlignment="1">
      <alignment horizontal="center"/>
    </xf>
    <xf numFmtId="0" fontId="15" fillId="0" borderId="10" xfId="0" applyFont="1" applyFill="1" applyBorder="1" applyAlignment="1">
      <alignment horizontal="center"/>
    </xf>
    <xf numFmtId="0" fontId="15" fillId="0" borderId="10" xfId="0" applyFont="1" applyBorder="1" applyAlignment="1">
      <alignment horizontal="center"/>
    </xf>
    <xf numFmtId="0" fontId="15" fillId="0" borderId="9" xfId="0" applyFont="1" applyBorder="1" applyAlignment="1">
      <alignment horizontal="center"/>
    </xf>
    <xf numFmtId="0" fontId="14" fillId="0" borderId="0" xfId="0" applyFont="1" applyFill="1" applyBorder="1" applyAlignment="1"/>
    <xf numFmtId="0" fontId="14" fillId="0" borderId="0" xfId="0" applyFont="1" applyBorder="1" applyAlignment="1"/>
    <xf numFmtId="0" fontId="16" fillId="2" borderId="2" xfId="0" applyFont="1" applyFill="1" applyBorder="1"/>
    <xf numFmtId="0" fontId="15" fillId="0" borderId="1" xfId="0" applyNumberFormat="1" applyFont="1" applyBorder="1" applyAlignment="1">
      <alignment horizontal="center"/>
    </xf>
    <xf numFmtId="0" fontId="15" fillId="0" borderId="5" xfId="0" applyNumberFormat="1" applyFont="1" applyBorder="1" applyAlignment="1">
      <alignment horizontal="center"/>
    </xf>
    <xf numFmtId="0" fontId="14" fillId="0" borderId="3" xfId="0" applyFont="1" applyBorder="1" applyAlignment="1"/>
    <xf numFmtId="0" fontId="16" fillId="0" borderId="18" xfId="0" applyFont="1" applyBorder="1" applyAlignment="1">
      <alignment horizontal="center"/>
    </xf>
    <xf numFmtId="0" fontId="16" fillId="4" borderId="5" xfId="0" applyFont="1" applyFill="1" applyBorder="1"/>
    <xf numFmtId="0" fontId="16" fillId="4" borderId="0" xfId="0" applyFont="1" applyFill="1" applyBorder="1" applyAlignment="1">
      <alignment horizontal="center"/>
    </xf>
    <xf numFmtId="0" fontId="16" fillId="0" borderId="5" xfId="0" quotePrefix="1" applyFont="1" applyFill="1" applyBorder="1"/>
    <xf numFmtId="0" fontId="16" fillId="0" borderId="0" xfId="0" applyFont="1" applyFill="1" applyBorder="1"/>
    <xf numFmtId="165" fontId="13" fillId="0" borderId="0" xfId="0" applyNumberFormat="1" applyFont="1" applyFill="1" applyBorder="1"/>
    <xf numFmtId="0" fontId="16" fillId="0" borderId="6" xfId="0" applyFont="1" applyFill="1" applyBorder="1"/>
    <xf numFmtId="0" fontId="16" fillId="0" borderId="1" xfId="0" applyFont="1" applyFill="1" applyBorder="1"/>
    <xf numFmtId="0" fontId="16" fillId="0" borderId="9" xfId="0" applyFont="1" applyFill="1" applyBorder="1" applyAlignment="1">
      <alignment horizontal="center"/>
    </xf>
    <xf numFmtId="165" fontId="16" fillId="4" borderId="3" xfId="0" applyNumberFormat="1" applyFont="1" applyFill="1" applyBorder="1"/>
    <xf numFmtId="0" fontId="16" fillId="0" borderId="7" xfId="0" applyFont="1" applyFill="1" applyBorder="1"/>
    <xf numFmtId="0" fontId="25" fillId="0" borderId="34" xfId="0" applyFont="1" applyBorder="1" applyAlignment="1">
      <alignment horizontal="right"/>
    </xf>
    <xf numFmtId="0" fontId="20" fillId="0" borderId="0" xfId="0" applyFont="1" applyBorder="1" applyProtection="1"/>
    <xf numFmtId="0" fontId="16" fillId="0" borderId="5" xfId="0" applyFont="1" applyFill="1" applyBorder="1"/>
    <xf numFmtId="0" fontId="16" fillId="0" borderId="9" xfId="0" applyFont="1" applyFill="1" applyBorder="1"/>
    <xf numFmtId="0" fontId="13" fillId="0" borderId="5" xfId="0" applyFont="1" applyBorder="1"/>
    <xf numFmtId="0" fontId="13" fillId="0" borderId="0" xfId="0" applyFont="1" applyBorder="1"/>
    <xf numFmtId="0" fontId="16" fillId="2" borderId="28" xfId="0" applyFont="1" applyFill="1" applyBorder="1"/>
    <xf numFmtId="0" fontId="16" fillId="2" borderId="3" xfId="0" applyFont="1" applyFill="1" applyBorder="1"/>
    <xf numFmtId="0" fontId="16" fillId="0" borderId="45" xfId="0" applyFont="1" applyBorder="1" applyAlignment="1">
      <alignment horizontal="center"/>
    </xf>
    <xf numFmtId="0" fontId="16" fillId="0" borderId="34" xfId="0" applyFont="1" applyBorder="1"/>
    <xf numFmtId="0" fontId="16" fillId="0" borderId="34" xfId="0" applyFont="1" applyBorder="1" applyAlignment="1">
      <alignment horizontal="right"/>
    </xf>
    <xf numFmtId="5" fontId="16" fillId="0" borderId="14" xfId="0" applyNumberFormat="1" applyFont="1" applyBorder="1" applyAlignment="1">
      <alignment horizontal="right"/>
    </xf>
    <xf numFmtId="5" fontId="16" fillId="0" borderId="49" xfId="0" applyNumberFormat="1" applyFont="1" applyBorder="1" applyAlignment="1">
      <alignment horizontal="right"/>
    </xf>
    <xf numFmtId="5" fontId="16" fillId="0" borderId="3" xfId="0" applyNumberFormat="1" applyFont="1" applyBorder="1" applyAlignment="1">
      <alignment horizontal="right"/>
    </xf>
    <xf numFmtId="0" fontId="13" fillId="0" borderId="34" xfId="0" applyFont="1" applyBorder="1" applyAlignment="1">
      <alignment horizontal="left" indent="1"/>
    </xf>
    <xf numFmtId="5" fontId="13" fillId="0" borderId="28" xfId="0" applyNumberFormat="1" applyFont="1" applyBorder="1" applyAlignment="1">
      <alignment horizontal="right"/>
    </xf>
    <xf numFmtId="165" fontId="13" fillId="2" borderId="16" xfId="0" applyNumberFormat="1" applyFont="1" applyFill="1" applyBorder="1" applyAlignment="1">
      <alignment horizontal="right"/>
    </xf>
    <xf numFmtId="5" fontId="13" fillId="0" borderId="50" xfId="0" applyNumberFormat="1" applyFont="1" applyBorder="1" applyAlignment="1">
      <alignment horizontal="right"/>
    </xf>
    <xf numFmtId="0" fontId="16" fillId="2" borderId="29" xfId="0" applyFont="1" applyFill="1" applyBorder="1" applyAlignment="1">
      <alignment horizontal="right"/>
    </xf>
    <xf numFmtId="0" fontId="16" fillId="2" borderId="3" xfId="0" applyFont="1" applyFill="1" applyBorder="1" applyAlignment="1">
      <alignment horizontal="right"/>
    </xf>
    <xf numFmtId="5" fontId="16" fillId="0" borderId="29" xfId="0" applyNumberFormat="1" applyFont="1" applyBorder="1" applyAlignment="1" applyProtection="1">
      <alignment horizontal="right"/>
      <protection locked="0"/>
    </xf>
    <xf numFmtId="5" fontId="16" fillId="0" borderId="51" xfId="0" applyNumberFormat="1" applyFont="1" applyBorder="1" applyAlignment="1">
      <alignment horizontal="right"/>
    </xf>
    <xf numFmtId="0" fontId="16" fillId="0" borderId="34" xfId="0" applyFont="1" applyFill="1" applyBorder="1"/>
    <xf numFmtId="5" fontId="16" fillId="2" borderId="14" xfId="0" applyNumberFormat="1" applyFont="1" applyFill="1" applyBorder="1" applyAlignment="1">
      <alignment horizontal="right"/>
    </xf>
    <xf numFmtId="0" fontId="13" fillId="0" borderId="45" xfId="0" applyFont="1" applyBorder="1"/>
    <xf numFmtId="5" fontId="13" fillId="0" borderId="18" xfId="0" applyNumberFormat="1" applyFont="1" applyBorder="1" applyAlignment="1">
      <alignment horizontal="right"/>
    </xf>
    <xf numFmtId="0" fontId="13" fillId="0" borderId="34" xfId="0" applyFont="1" applyBorder="1"/>
    <xf numFmtId="0" fontId="16" fillId="2" borderId="14" xfId="0" applyFont="1" applyFill="1" applyBorder="1" applyAlignment="1">
      <alignment horizontal="right"/>
    </xf>
    <xf numFmtId="0" fontId="16" fillId="0" borderId="14" xfId="0" applyFont="1" applyBorder="1"/>
    <xf numFmtId="5" fontId="13" fillId="0" borderId="49" xfId="0" applyNumberFormat="1" applyFont="1" applyBorder="1" applyAlignment="1">
      <alignment horizontal="right"/>
    </xf>
    <xf numFmtId="0" fontId="16" fillId="0" borderId="0" xfId="0" applyFont="1" applyBorder="1" applyAlignment="1">
      <alignment horizontal="right"/>
    </xf>
    <xf numFmtId="0" fontId="15" fillId="0" borderId="8" xfId="0" applyFont="1" applyFill="1" applyBorder="1" applyAlignment="1">
      <alignment horizontal="center"/>
    </xf>
    <xf numFmtId="5" fontId="13" fillId="2" borderId="14" xfId="0" applyNumberFormat="1" applyFont="1" applyFill="1" applyBorder="1" applyAlignment="1">
      <alignment horizontal="right"/>
    </xf>
    <xf numFmtId="5" fontId="16" fillId="2" borderId="29" xfId="0" applyNumberFormat="1" applyFont="1" applyFill="1" applyBorder="1" applyAlignment="1">
      <alignment horizontal="right"/>
    </xf>
    <xf numFmtId="5" fontId="16" fillId="2" borderId="49" xfId="0" applyNumberFormat="1" applyFont="1" applyFill="1" applyBorder="1" applyAlignment="1">
      <alignment horizontal="right"/>
    </xf>
    <xf numFmtId="0" fontId="16" fillId="0" borderId="5" xfId="0" applyFont="1" applyBorder="1"/>
    <xf numFmtId="0" fontId="16" fillId="0" borderId="5" xfId="0" applyFont="1" applyBorder="1" applyAlignment="1">
      <alignment horizontal="center"/>
    </xf>
    <xf numFmtId="0" fontId="16" fillId="0" borderId="6" xfId="0" applyFont="1" applyBorder="1"/>
    <xf numFmtId="166" fontId="16" fillId="0" borderId="1" xfId="0" applyNumberFormat="1" applyFont="1" applyBorder="1" applyAlignment="1">
      <alignment horizontal="center"/>
    </xf>
    <xf numFmtId="10" fontId="16" fillId="0" borderId="10" xfId="0" applyNumberFormat="1" applyFont="1" applyBorder="1" applyAlignment="1">
      <alignment horizontal="center"/>
    </xf>
    <xf numFmtId="0" fontId="16" fillId="2" borderId="12" xfId="0" applyFont="1" applyFill="1" applyBorder="1"/>
    <xf numFmtId="0" fontId="16" fillId="2" borderId="1" xfId="0" applyFont="1" applyFill="1" applyBorder="1"/>
    <xf numFmtId="0" fontId="16" fillId="2" borderId="7" xfId="0" applyFont="1" applyFill="1" applyBorder="1" applyAlignment="1">
      <alignment horizontal="left"/>
    </xf>
    <xf numFmtId="0" fontId="16" fillId="0" borderId="43" xfId="0" applyFont="1" applyFill="1" applyBorder="1" applyAlignment="1">
      <alignment horizontal="left"/>
    </xf>
    <xf numFmtId="165" fontId="16" fillId="0" borderId="16" xfId="0" applyNumberFormat="1" applyFont="1" applyBorder="1" applyProtection="1">
      <protection locked="0"/>
    </xf>
    <xf numFmtId="165" fontId="16" fillId="0" borderId="44" xfId="0" applyNumberFormat="1" applyFont="1" applyBorder="1"/>
    <xf numFmtId="10" fontId="16" fillId="0" borderId="16" xfId="0" applyNumberFormat="1" applyFont="1" applyBorder="1" applyAlignment="1" applyProtection="1">
      <alignment horizontal="right"/>
    </xf>
    <xf numFmtId="0" fontId="16" fillId="0" borderId="3" xfId="0" applyFont="1" applyBorder="1" applyAlignment="1" applyProtection="1">
      <alignment horizontal="left"/>
      <protection locked="0"/>
    </xf>
    <xf numFmtId="0" fontId="16" fillId="0" borderId="24" xfId="0" applyFont="1" applyFill="1" applyBorder="1" applyAlignment="1">
      <alignment horizontal="left"/>
    </xf>
    <xf numFmtId="165" fontId="16" fillId="0" borderId="14" xfId="0" applyNumberFormat="1" applyFont="1" applyBorder="1" applyProtection="1">
      <protection locked="0"/>
    </xf>
    <xf numFmtId="165" fontId="16" fillId="0" borderId="40" xfId="0" applyNumberFormat="1" applyFont="1" applyBorder="1"/>
    <xf numFmtId="10" fontId="16" fillId="0" borderId="14" xfId="0" applyNumberFormat="1" applyFont="1" applyBorder="1" applyAlignment="1" applyProtection="1">
      <alignment horizontal="right"/>
    </xf>
    <xf numFmtId="0" fontId="16" fillId="0" borderId="5" xfId="0" applyFont="1" applyBorder="1" applyAlignment="1" applyProtection="1">
      <alignment horizontal="left"/>
      <protection locked="0"/>
    </xf>
    <xf numFmtId="165" fontId="16" fillId="0" borderId="0" xfId="0" applyNumberFormat="1" applyFont="1" applyBorder="1" applyProtection="1">
      <protection locked="0"/>
    </xf>
    <xf numFmtId="165" fontId="16" fillId="0" borderId="19" xfId="0" applyNumberFormat="1" applyFont="1" applyBorder="1"/>
    <xf numFmtId="10" fontId="16" fillId="0" borderId="2" xfId="0" applyNumberFormat="1" applyFont="1" applyBorder="1" applyAlignment="1">
      <alignment horizontal="right"/>
    </xf>
    <xf numFmtId="0" fontId="16" fillId="4" borderId="3" xfId="0" applyFont="1" applyFill="1" applyBorder="1"/>
    <xf numFmtId="0" fontId="16" fillId="2" borderId="2" xfId="0" applyFont="1" applyFill="1" applyBorder="1" applyAlignment="1">
      <alignment horizontal="right"/>
    </xf>
    <xf numFmtId="0" fontId="16" fillId="2" borderId="13" xfId="0" applyFont="1" applyFill="1" applyBorder="1"/>
    <xf numFmtId="0" fontId="16" fillId="0" borderId="12" xfId="0" applyFont="1" applyBorder="1" applyAlignment="1">
      <alignment horizontal="center"/>
    </xf>
    <xf numFmtId="10" fontId="16" fillId="2" borderId="2" xfId="0" applyNumberFormat="1" applyFont="1" applyFill="1" applyBorder="1"/>
    <xf numFmtId="0" fontId="16" fillId="2" borderId="13" xfId="0" applyFont="1" applyFill="1" applyBorder="1" applyAlignment="1">
      <alignment horizontal="left"/>
    </xf>
    <xf numFmtId="0" fontId="16" fillId="0" borderId="3" xfId="0" applyFont="1" applyBorder="1" applyProtection="1">
      <protection locked="0"/>
    </xf>
    <xf numFmtId="0" fontId="16" fillId="4" borderId="13" xfId="0" applyFont="1" applyFill="1" applyBorder="1"/>
    <xf numFmtId="0" fontId="10" fillId="0" borderId="0" xfId="0" applyFont="1"/>
    <xf numFmtId="0" fontId="10" fillId="0" borderId="0" xfId="0" applyFont="1" applyAlignment="1">
      <alignment horizontal="left"/>
    </xf>
    <xf numFmtId="0" fontId="27" fillId="0" borderId="0" xfId="0" applyFont="1" applyBorder="1" applyAlignment="1">
      <alignment horizontal="left"/>
    </xf>
    <xf numFmtId="165" fontId="13" fillId="0" borderId="3" xfId="0" applyNumberFormat="1" applyFont="1" applyFill="1" applyBorder="1"/>
    <xf numFmtId="0" fontId="24" fillId="0" borderId="0" xfId="0" applyFont="1" applyBorder="1"/>
    <xf numFmtId="0" fontId="16" fillId="2" borderId="5" xfId="0" applyFont="1" applyFill="1" applyBorder="1"/>
    <xf numFmtId="0" fontId="16" fillId="2" borderId="6" xfId="0" applyFont="1" applyFill="1" applyBorder="1"/>
    <xf numFmtId="165" fontId="16" fillId="2" borderId="28" xfId="0" applyNumberFormat="1" applyFont="1" applyFill="1" applyBorder="1"/>
    <xf numFmtId="165" fontId="16" fillId="2" borderId="3" xfId="0" applyNumberFormat="1" applyFont="1" applyFill="1" applyBorder="1"/>
    <xf numFmtId="0" fontId="16" fillId="0" borderId="5" xfId="0" applyFont="1" applyFill="1" applyBorder="1" applyProtection="1">
      <protection locked="0"/>
    </xf>
    <xf numFmtId="0" fontId="16" fillId="4" borderId="29" xfId="0" applyFont="1" applyFill="1" applyBorder="1" applyAlignment="1">
      <alignment horizontal="center"/>
    </xf>
    <xf numFmtId="165" fontId="16" fillId="0" borderId="29" xfId="0" applyNumberFormat="1" applyFont="1" applyFill="1" applyBorder="1" applyAlignment="1" applyProtection="1">
      <alignment horizontal="right"/>
      <protection locked="0"/>
    </xf>
    <xf numFmtId="165" fontId="16" fillId="0" borderId="49" xfId="0" applyNumberFormat="1" applyFont="1" applyFill="1" applyBorder="1" applyAlignment="1">
      <alignment horizontal="right"/>
    </xf>
    <xf numFmtId="0" fontId="16" fillId="4" borderId="29" xfId="0" applyFont="1" applyFill="1" applyBorder="1"/>
    <xf numFmtId="0" fontId="16" fillId="0" borderId="29" xfId="0" applyFont="1" applyBorder="1" applyAlignment="1">
      <alignment horizontal="right"/>
    </xf>
    <xf numFmtId="0" fontId="16" fillId="0" borderId="3" xfId="0" applyFont="1" applyBorder="1" applyAlignment="1">
      <alignment horizontal="right"/>
    </xf>
    <xf numFmtId="0" fontId="16" fillId="0" borderId="42" xfId="0" applyFont="1" applyFill="1" applyBorder="1"/>
    <xf numFmtId="0" fontId="16" fillId="4" borderId="16" xfId="0" applyFont="1" applyFill="1" applyBorder="1" applyAlignment="1">
      <alignment horizontal="center"/>
    </xf>
    <xf numFmtId="165" fontId="16" fillId="0" borderId="20" xfId="0" applyNumberFormat="1" applyFont="1" applyFill="1" applyBorder="1" applyAlignment="1">
      <alignment horizontal="right"/>
    </xf>
    <xf numFmtId="165" fontId="16" fillId="0" borderId="50" xfId="0" applyNumberFormat="1" applyFont="1" applyFill="1" applyBorder="1" applyAlignment="1">
      <alignment horizontal="right"/>
    </xf>
    <xf numFmtId="0" fontId="13" fillId="2" borderId="0" xfId="0" applyFont="1" applyFill="1" applyBorder="1" applyProtection="1"/>
    <xf numFmtId="0" fontId="13" fillId="2" borderId="3" xfId="0" applyFont="1" applyFill="1" applyBorder="1" applyProtection="1"/>
    <xf numFmtId="0" fontId="16" fillId="0" borderId="5" xfId="0" applyFont="1" applyFill="1" applyBorder="1" applyProtection="1"/>
    <xf numFmtId="0" fontId="13" fillId="2" borderId="0" xfId="0" applyFont="1" applyFill="1" applyBorder="1" applyAlignment="1" applyProtection="1">
      <alignment horizontal="right"/>
    </xf>
    <xf numFmtId="165" fontId="16" fillId="0" borderId="0" xfId="0" applyNumberFormat="1" applyFont="1" applyFill="1" applyBorder="1" applyAlignment="1" applyProtection="1">
      <alignment horizontal="right"/>
      <protection locked="0"/>
    </xf>
    <xf numFmtId="165" fontId="16" fillId="0" borderId="25" xfId="0" applyNumberFormat="1" applyFont="1" applyFill="1" applyBorder="1" applyAlignment="1">
      <alignment horizontal="right"/>
    </xf>
    <xf numFmtId="165" fontId="16" fillId="0" borderId="4" xfId="0" applyNumberFormat="1" applyFont="1" applyFill="1" applyBorder="1" applyAlignment="1">
      <alignment horizontal="right"/>
    </xf>
    <xf numFmtId="165" fontId="16" fillId="0" borderId="18" xfId="0" applyNumberFormat="1" applyFont="1" applyFill="1" applyBorder="1" applyAlignment="1">
      <alignment horizontal="right"/>
    </xf>
    <xf numFmtId="0" fontId="28" fillId="0" borderId="0" xfId="0" applyFont="1" applyBorder="1" applyProtection="1"/>
    <xf numFmtId="0" fontId="28" fillId="0" borderId="0" xfId="0" applyFont="1" applyBorder="1"/>
    <xf numFmtId="0" fontId="16" fillId="0" borderId="0" xfId="0" quotePrefix="1" applyFont="1" applyBorder="1" applyAlignment="1" applyProtection="1">
      <alignment horizontal="right"/>
    </xf>
    <xf numFmtId="0" fontId="16" fillId="0" borderId="0" xfId="0" applyFont="1" applyBorder="1" applyProtection="1"/>
    <xf numFmtId="0" fontId="28" fillId="0" borderId="0" xfId="0" applyFont="1" applyFill="1" applyBorder="1"/>
    <xf numFmtId="3" fontId="16" fillId="0" borderId="2" xfId="0" applyNumberFormat="1" applyFont="1" applyBorder="1" applyAlignment="1">
      <alignment horizontal="right"/>
    </xf>
    <xf numFmtId="3" fontId="16" fillId="0" borderId="1" xfId="0" applyNumberFormat="1" applyFont="1" applyBorder="1" applyProtection="1">
      <protection locked="0"/>
    </xf>
    <xf numFmtId="0" fontId="16" fillId="0" borderId="0" xfId="0" applyFont="1" applyFill="1" applyBorder="1" applyAlignment="1">
      <alignment horizontal="left" indent="1"/>
    </xf>
    <xf numFmtId="0" fontId="13" fillId="0" borderId="0" xfId="0" applyFont="1" applyFill="1" applyBorder="1"/>
    <xf numFmtId="0" fontId="16" fillId="0" borderId="0" xfId="0" applyFont="1" applyFill="1" applyBorder="1" applyAlignment="1" applyProtection="1">
      <alignment horizontal="right"/>
    </xf>
    <xf numFmtId="0" fontId="16" fillId="0" borderId="17" xfId="0" applyFont="1" applyFill="1" applyBorder="1"/>
    <xf numFmtId="0" fontId="16" fillId="0" borderId="6" xfId="0" applyFont="1" applyFill="1" applyBorder="1" applyAlignment="1">
      <alignment horizontal="center" wrapText="1"/>
    </xf>
    <xf numFmtId="0" fontId="16" fillId="0" borderId="22" xfId="0" applyFont="1" applyBorder="1" applyAlignment="1">
      <alignment horizontal="left" indent="1"/>
    </xf>
    <xf numFmtId="3" fontId="16" fillId="0" borderId="0" xfId="0" applyNumberFormat="1" applyFont="1" applyBorder="1" applyProtection="1">
      <protection locked="0"/>
    </xf>
    <xf numFmtId="3" fontId="16" fillId="0" borderId="23" xfId="0" applyNumberFormat="1" applyFont="1" applyBorder="1"/>
    <xf numFmtId="0" fontId="16" fillId="0" borderId="24" xfId="0" applyFont="1" applyFill="1" applyBorder="1" applyAlignment="1">
      <alignment horizontal="left" indent="1"/>
    </xf>
    <xf numFmtId="3" fontId="16" fillId="0" borderId="25" xfId="0" applyNumberFormat="1" applyFont="1" applyBorder="1"/>
    <xf numFmtId="0" fontId="16" fillId="0" borderId="26" xfId="0" applyFont="1" applyFill="1" applyBorder="1" applyAlignment="1">
      <alignment horizontal="left" indent="1"/>
    </xf>
    <xf numFmtId="3" fontId="16" fillId="0" borderId="27" xfId="0" applyNumberFormat="1" applyFont="1" applyBorder="1" applyProtection="1"/>
    <xf numFmtId="0" fontId="16" fillId="0" borderId="0" xfId="0" quotePrefix="1" applyFont="1" applyFill="1" applyBorder="1" applyAlignment="1">
      <alignment horizontal="left" indent="6"/>
    </xf>
    <xf numFmtId="0" fontId="17" fillId="4" borderId="33" xfId="0" quotePrefix="1" applyFont="1" applyFill="1" applyBorder="1" applyAlignment="1">
      <alignment horizontal="center"/>
    </xf>
    <xf numFmtId="0" fontId="16" fillId="0" borderId="0" xfId="0" applyFont="1" applyFill="1"/>
    <xf numFmtId="0" fontId="16" fillId="0" borderId="3" xfId="0" applyFont="1" applyFill="1" applyBorder="1"/>
    <xf numFmtId="0" fontId="16" fillId="0" borderId="34" xfId="0" quotePrefix="1" applyFont="1" applyBorder="1" applyAlignment="1" applyProtection="1">
      <alignment horizontal="right"/>
    </xf>
    <xf numFmtId="0" fontId="16" fillId="2" borderId="0" xfId="0" applyFont="1" applyFill="1" applyBorder="1" applyAlignment="1">
      <alignment horizontal="right"/>
    </xf>
    <xf numFmtId="0" fontId="16" fillId="0" borderId="34" xfId="0" applyFont="1" applyFill="1" applyBorder="1" applyProtection="1"/>
    <xf numFmtId="0" fontId="16" fillId="4" borderId="0" xfId="0" applyFont="1" applyFill="1" applyBorder="1" applyAlignment="1">
      <alignment horizontal="right"/>
    </xf>
    <xf numFmtId="0" fontId="16" fillId="2" borderId="34" xfId="0" applyFont="1" applyFill="1" applyBorder="1" applyAlignment="1">
      <alignment horizontal="right"/>
    </xf>
    <xf numFmtId="0" fontId="16" fillId="4" borderId="34" xfId="0" applyFont="1" applyFill="1" applyBorder="1" applyAlignment="1">
      <alignment horizontal="right"/>
    </xf>
    <xf numFmtId="0" fontId="16" fillId="0" borderId="34" xfId="0" applyFont="1" applyBorder="1" applyProtection="1"/>
    <xf numFmtId="0" fontId="16" fillId="0" borderId="34" xfId="0" applyFont="1" applyFill="1" applyBorder="1" applyProtection="1">
      <protection locked="0"/>
    </xf>
    <xf numFmtId="0" fontId="16" fillId="0" borderId="0" xfId="0" quotePrefix="1" applyFont="1" applyFill="1" applyBorder="1"/>
    <xf numFmtId="0" fontId="16" fillId="0" borderId="0" xfId="0" quotePrefix="1" applyFont="1" applyFill="1"/>
    <xf numFmtId="0" fontId="16" fillId="0" borderId="0" xfId="0" applyFont="1" applyProtection="1"/>
    <xf numFmtId="0" fontId="16" fillId="0" borderId="1" xfId="0" applyFont="1" applyBorder="1" applyProtection="1"/>
    <xf numFmtId="0" fontId="16" fillId="0" borderId="0" xfId="0" applyFont="1" applyFill="1" applyProtection="1"/>
    <xf numFmtId="5" fontId="16" fillId="0" borderId="34" xfId="0" applyNumberFormat="1" applyFont="1" applyFill="1" applyBorder="1" applyAlignment="1" applyProtection="1">
      <alignment horizontal="right"/>
      <protection locked="0"/>
    </xf>
    <xf numFmtId="5" fontId="16" fillId="0" borderId="4" xfId="0" applyNumberFormat="1" applyFont="1" applyFill="1" applyBorder="1" applyAlignment="1">
      <alignment horizontal="right"/>
    </xf>
    <xf numFmtId="166" fontId="16" fillId="0" borderId="10" xfId="0" applyNumberFormat="1" applyFont="1" applyFill="1" applyBorder="1" applyAlignment="1">
      <alignment horizontal="center"/>
    </xf>
    <xf numFmtId="166" fontId="16" fillId="0" borderId="14" xfId="0" applyNumberFormat="1" applyFont="1" applyBorder="1" applyAlignment="1" applyProtection="1">
      <alignment horizontal="right"/>
      <protection locked="0"/>
    </xf>
    <xf numFmtId="5" fontId="16" fillId="0" borderId="14" xfId="0" applyNumberFormat="1" applyFont="1" applyFill="1" applyBorder="1" applyAlignment="1">
      <alignment horizontal="right"/>
    </xf>
    <xf numFmtId="5" fontId="16" fillId="0" borderId="14" xfId="0" applyNumberFormat="1" applyFont="1" applyFill="1" applyBorder="1" applyAlignment="1" applyProtection="1">
      <alignment horizontal="right"/>
      <protection locked="0"/>
    </xf>
    <xf numFmtId="0" fontId="16" fillId="0" borderId="14" xfId="0" applyNumberFormat="1" applyFont="1" applyBorder="1" applyAlignment="1" applyProtection="1">
      <alignment horizontal="right"/>
      <protection locked="0"/>
    </xf>
    <xf numFmtId="5" fontId="16" fillId="0" borderId="25" xfId="0" applyNumberFormat="1" applyFont="1" applyFill="1" applyBorder="1" applyAlignment="1">
      <alignment horizontal="right"/>
    </xf>
    <xf numFmtId="0" fontId="16" fillId="0" borderId="35" xfId="0" applyFont="1" applyBorder="1"/>
    <xf numFmtId="0" fontId="16" fillId="0" borderId="59" xfId="0" applyFont="1" applyBorder="1"/>
    <xf numFmtId="5" fontId="16" fillId="0" borderId="20" xfId="0" applyNumberFormat="1" applyFont="1" applyFill="1" applyBorder="1" applyAlignment="1">
      <alignment horizontal="right"/>
    </xf>
    <xf numFmtId="0" fontId="16" fillId="0" borderId="21" xfId="0" applyFont="1" applyBorder="1" applyAlignment="1">
      <alignment wrapText="1"/>
    </xf>
    <xf numFmtId="0" fontId="16" fillId="2" borderId="21" xfId="0" applyFont="1" applyFill="1" applyBorder="1" applyAlignment="1">
      <alignment horizontal="right"/>
    </xf>
    <xf numFmtId="5" fontId="16" fillId="0" borderId="19" xfId="0" applyNumberFormat="1" applyFont="1" applyFill="1" applyBorder="1" applyAlignment="1">
      <alignment horizontal="right"/>
    </xf>
    <xf numFmtId="0" fontId="16" fillId="0" borderId="1" xfId="0" quotePrefix="1" applyFont="1" applyBorder="1" applyAlignment="1">
      <alignment horizontal="left" indent="1"/>
    </xf>
    <xf numFmtId="0" fontId="16" fillId="0" borderId="0" xfId="0" applyFont="1" applyBorder="1" applyAlignment="1">
      <alignment horizontal="center"/>
    </xf>
    <xf numFmtId="0" fontId="16" fillId="0" borderId="41" xfId="0" applyFont="1" applyFill="1" applyBorder="1" applyAlignment="1">
      <alignment horizontal="left"/>
    </xf>
    <xf numFmtId="5" fontId="16" fillId="0" borderId="0" xfId="0" applyNumberFormat="1" applyFont="1" applyFill="1" applyBorder="1" applyAlignment="1" applyProtection="1">
      <alignment horizontal="right"/>
      <protection locked="0"/>
    </xf>
    <xf numFmtId="165" fontId="16" fillId="2" borderId="0" xfId="0" applyNumberFormat="1" applyFont="1" applyFill="1" applyBorder="1" applyAlignment="1">
      <alignment horizontal="right"/>
    </xf>
    <xf numFmtId="166" fontId="16" fillId="2" borderId="0" xfId="0" applyNumberFormat="1" applyFont="1" applyFill="1" applyBorder="1" applyAlignment="1">
      <alignment horizontal="right"/>
    </xf>
    <xf numFmtId="5" fontId="16" fillId="4" borderId="0" xfId="0" applyNumberFormat="1" applyFont="1" applyFill="1" applyBorder="1" applyAlignment="1" applyProtection="1">
      <alignment horizontal="right"/>
    </xf>
    <xf numFmtId="166" fontId="16" fillId="0" borderId="0" xfId="0" applyNumberFormat="1" applyFont="1" applyBorder="1" applyAlignment="1" applyProtection="1">
      <alignment horizontal="right"/>
      <protection locked="0"/>
    </xf>
    <xf numFmtId="0" fontId="16" fillId="0" borderId="0" xfId="0" applyFont="1" applyBorder="1" applyAlignment="1" applyProtection="1">
      <alignment horizontal="right"/>
      <protection locked="0"/>
    </xf>
    <xf numFmtId="5" fontId="16" fillId="0" borderId="37" xfId="0" applyNumberFormat="1" applyFont="1" applyBorder="1" applyAlignment="1">
      <alignment horizontal="right"/>
    </xf>
    <xf numFmtId="0" fontId="16" fillId="0" borderId="5" xfId="0" applyFont="1" applyBorder="1" applyAlignment="1">
      <alignment horizontal="left"/>
    </xf>
    <xf numFmtId="5" fontId="16" fillId="0" borderId="36" xfId="0" applyNumberFormat="1" applyFont="1" applyFill="1" applyBorder="1" applyAlignment="1">
      <alignment horizontal="right"/>
    </xf>
    <xf numFmtId="5" fontId="16" fillId="2" borderId="3" xfId="0" applyNumberFormat="1" applyFont="1" applyFill="1" applyBorder="1" applyAlignment="1">
      <alignment horizontal="right"/>
    </xf>
    <xf numFmtId="0" fontId="16" fillId="2" borderId="5" xfId="0" applyFont="1" applyFill="1" applyBorder="1" applyAlignment="1">
      <alignment horizontal="left"/>
    </xf>
    <xf numFmtId="5" fontId="16" fillId="2" borderId="0" xfId="0" applyNumberFormat="1" applyFont="1" applyFill="1" applyBorder="1" applyAlignment="1">
      <alignment horizontal="right"/>
    </xf>
    <xf numFmtId="165" fontId="16" fillId="0" borderId="0" xfId="0" applyNumberFormat="1" applyFont="1" applyBorder="1" applyAlignment="1" applyProtection="1">
      <alignment horizontal="right"/>
      <protection locked="0"/>
    </xf>
    <xf numFmtId="5" fontId="16" fillId="0" borderId="38" xfId="0" applyNumberFormat="1" applyFont="1" applyBorder="1" applyAlignment="1">
      <alignment horizontal="right"/>
    </xf>
    <xf numFmtId="166" fontId="16" fillId="0" borderId="0" xfId="0" applyNumberFormat="1" applyFont="1" applyFill="1" applyBorder="1" applyAlignment="1" applyProtection="1">
      <alignment horizontal="right"/>
      <protection locked="0"/>
    </xf>
    <xf numFmtId="0" fontId="16" fillId="0" borderId="0" xfId="0" applyFont="1" applyFill="1" applyBorder="1" applyAlignment="1" applyProtection="1">
      <alignment horizontal="right"/>
      <protection locked="0"/>
    </xf>
    <xf numFmtId="5" fontId="16" fillId="0" borderId="35" xfId="0" applyNumberFormat="1" applyFont="1" applyFill="1" applyBorder="1" applyAlignment="1">
      <alignment horizontal="right"/>
    </xf>
    <xf numFmtId="5" fontId="16" fillId="0" borderId="3" xfId="0" applyNumberFormat="1" applyFont="1" applyFill="1" applyBorder="1" applyAlignment="1">
      <alignment horizontal="right"/>
    </xf>
    <xf numFmtId="5" fontId="16" fillId="0" borderId="35" xfId="0" applyNumberFormat="1" applyFont="1" applyBorder="1" applyAlignment="1">
      <alignment horizontal="right"/>
    </xf>
    <xf numFmtId="0" fontId="16" fillId="0" borderId="5" xfId="0" applyFont="1" applyBorder="1" applyAlignment="1" applyProtection="1">
      <alignment horizontal="center"/>
    </xf>
    <xf numFmtId="0" fontId="16" fillId="0" borderId="1" xfId="0" applyFont="1" applyFill="1" applyBorder="1" applyProtection="1"/>
    <xf numFmtId="166" fontId="16" fillId="0" borderId="0" xfId="0" applyNumberFormat="1" applyFont="1" applyFill="1" applyBorder="1" applyAlignment="1" applyProtection="1">
      <alignment horizontal="center"/>
    </xf>
    <xf numFmtId="0" fontId="16" fillId="0" borderId="0" xfId="0" applyFont="1" applyAlignment="1" applyProtection="1">
      <alignment horizontal="center"/>
    </xf>
    <xf numFmtId="0" fontId="16" fillId="0" borderId="5" xfId="0" applyFont="1" applyFill="1" applyBorder="1" applyAlignment="1" applyProtection="1">
      <alignment horizontal="center" wrapText="1"/>
    </xf>
    <xf numFmtId="0" fontId="16" fillId="0" borderId="0" xfId="0" applyFont="1" applyFill="1" applyAlignment="1" applyProtection="1">
      <alignment wrapText="1"/>
    </xf>
    <xf numFmtId="0" fontId="16" fillId="0" borderId="0" xfId="0" applyFont="1" applyFill="1" applyBorder="1" applyAlignment="1" applyProtection="1">
      <alignment wrapText="1"/>
      <protection locked="0"/>
    </xf>
    <xf numFmtId="0" fontId="16" fillId="0" borderId="0" xfId="0" applyFont="1" applyFill="1" applyBorder="1" applyAlignment="1" applyProtection="1">
      <alignment horizontal="center" wrapText="1"/>
      <protection locked="0"/>
    </xf>
    <xf numFmtId="9" fontId="16" fillId="0" borderId="0" xfId="2" applyFont="1" applyFill="1" applyBorder="1" applyAlignment="1" applyProtection="1">
      <alignment horizontal="right" wrapText="1"/>
      <protection locked="0"/>
    </xf>
    <xf numFmtId="169" fontId="16" fillId="0" borderId="0" xfId="1" applyNumberFormat="1" applyFont="1" applyFill="1" applyBorder="1" applyAlignment="1" applyProtection="1">
      <alignment horizontal="right" wrapText="1"/>
      <protection locked="0"/>
    </xf>
    <xf numFmtId="0" fontId="16" fillId="0" borderId="0" xfId="0" applyFont="1" applyFill="1" applyBorder="1" applyAlignment="1" applyProtection="1">
      <alignment wrapText="1"/>
    </xf>
    <xf numFmtId="0" fontId="16" fillId="0" borderId="0" xfId="0" applyFont="1" applyFill="1" applyBorder="1" applyAlignment="1" applyProtection="1">
      <alignment horizontal="center" wrapText="1"/>
    </xf>
    <xf numFmtId="0" fontId="16" fillId="0" borderId="3" xfId="0" applyFont="1" applyFill="1" applyBorder="1" applyAlignment="1" applyProtection="1">
      <alignment wrapText="1"/>
    </xf>
    <xf numFmtId="0" fontId="16" fillId="0" borderId="5" xfId="0" applyFont="1" applyFill="1" applyBorder="1" applyAlignment="1" applyProtection="1"/>
    <xf numFmtId="0" fontId="16" fillId="0" borderId="0" xfId="0" applyFont="1" applyFill="1" applyBorder="1" applyAlignment="1" applyProtection="1"/>
    <xf numFmtId="0" fontId="16" fillId="0" borderId="8" xfId="0" applyFont="1" applyFill="1" applyBorder="1" applyAlignment="1" applyProtection="1">
      <alignment horizontal="center" wrapText="1"/>
    </xf>
    <xf numFmtId="0" fontId="16" fillId="0" borderId="42" xfId="0" applyFont="1" applyFill="1" applyBorder="1" applyAlignment="1" applyProtection="1">
      <alignment horizontal="left" wrapText="1"/>
    </xf>
    <xf numFmtId="0" fontId="16" fillId="0" borderId="45" xfId="0" applyFont="1" applyBorder="1" applyAlignment="1" applyProtection="1">
      <alignment horizontal="left"/>
    </xf>
    <xf numFmtId="9" fontId="16" fillId="0" borderId="0" xfId="2" applyFont="1" applyBorder="1" applyAlignment="1" applyProtection="1">
      <alignment horizontal="right"/>
      <protection locked="0"/>
    </xf>
    <xf numFmtId="0" fontId="16" fillId="0" borderId="45" xfId="0" applyFont="1" applyFill="1" applyBorder="1" applyAlignment="1" applyProtection="1">
      <alignment horizontal="left" wrapText="1"/>
    </xf>
    <xf numFmtId="0" fontId="16" fillId="0" borderId="5" xfId="0" applyFont="1" applyBorder="1" applyAlignment="1" applyProtection="1">
      <alignment horizontal="center"/>
      <protection locked="0"/>
    </xf>
    <xf numFmtId="9" fontId="16" fillId="0" borderId="0" xfId="0" applyNumberFormat="1" applyFont="1" applyBorder="1" applyAlignment="1" applyProtection="1">
      <alignment horizontal="center"/>
      <protection locked="0"/>
    </xf>
    <xf numFmtId="0" fontId="24" fillId="0" borderId="5" xfId="0" applyFont="1" applyBorder="1" applyAlignment="1" applyProtection="1">
      <alignment horizontal="center"/>
      <protection locked="0"/>
    </xf>
    <xf numFmtId="165" fontId="24" fillId="0" borderId="0" xfId="0" applyNumberFormat="1" applyFont="1" applyBorder="1" applyAlignment="1" applyProtection="1">
      <alignment horizontal="right"/>
      <protection locked="0"/>
    </xf>
    <xf numFmtId="9" fontId="24" fillId="0" borderId="0" xfId="0" applyNumberFormat="1" applyFont="1" applyBorder="1" applyAlignment="1" applyProtection="1">
      <alignment horizontal="center"/>
      <protection locked="0"/>
    </xf>
    <xf numFmtId="0" fontId="16" fillId="0" borderId="0" xfId="0" applyFont="1" applyBorder="1" applyAlignment="1">
      <alignment horizontal="left" indent="2"/>
    </xf>
    <xf numFmtId="5" fontId="16" fillId="0" borderId="0" xfId="0" applyNumberFormat="1" applyFont="1" applyBorder="1" applyAlignment="1" applyProtection="1">
      <alignment horizontal="right"/>
      <protection locked="0"/>
    </xf>
    <xf numFmtId="0" fontId="16" fillId="0" borderId="1" xfId="0" applyFont="1" applyBorder="1" applyAlignment="1">
      <alignment horizontal="left" indent="2"/>
    </xf>
    <xf numFmtId="5" fontId="16" fillId="0" borderId="1" xfId="0" applyNumberFormat="1" applyFont="1" applyBorder="1" applyAlignment="1" applyProtection="1">
      <alignment horizontal="right"/>
    </xf>
    <xf numFmtId="0" fontId="16" fillId="0" borderId="39" xfId="0" applyFont="1" applyBorder="1"/>
    <xf numFmtId="0" fontId="16" fillId="0" borderId="39" xfId="0" applyFont="1" applyBorder="1" applyProtection="1">
      <protection locked="0"/>
    </xf>
    <xf numFmtId="0" fontId="16" fillId="0" borderId="1" xfId="0" applyFont="1" applyFill="1" applyBorder="1" applyAlignment="1">
      <alignment horizontal="right"/>
    </xf>
    <xf numFmtId="0" fontId="16" fillId="0" borderId="0" xfId="0" applyFont="1" applyBorder="1" applyProtection="1">
      <protection locked="0"/>
    </xf>
    <xf numFmtId="0" fontId="16" fillId="0" borderId="0" xfId="0" applyFont="1" applyBorder="1" applyAlignment="1" applyProtection="1">
      <alignment horizontal="left" indent="2"/>
    </xf>
    <xf numFmtId="0" fontId="16" fillId="0" borderId="10" xfId="0" quotePrefix="1" applyFont="1" applyFill="1" applyBorder="1" applyAlignment="1">
      <alignment horizontal="center"/>
    </xf>
    <xf numFmtId="0" fontId="16" fillId="0" borderId="10" xfId="0" quotePrefix="1" applyFont="1" applyFill="1" applyBorder="1" applyAlignment="1">
      <alignment horizontal="center" wrapText="1"/>
    </xf>
    <xf numFmtId="0" fontId="16" fillId="0" borderId="6" xfId="0" quotePrefix="1" applyFont="1" applyFill="1" applyBorder="1" applyAlignment="1">
      <alignment horizontal="center" wrapText="1"/>
    </xf>
    <xf numFmtId="0" fontId="16" fillId="0" borderId="10" xfId="0" quotePrefix="1" applyFont="1" applyBorder="1" applyAlignment="1" applyProtection="1">
      <alignment horizontal="center" wrapText="1"/>
    </xf>
    <xf numFmtId="0" fontId="16" fillId="0" borderId="68" xfId="0" applyFont="1" applyBorder="1" applyAlignment="1" applyProtection="1">
      <alignment horizontal="left"/>
      <protection locked="0"/>
    </xf>
    <xf numFmtId="0" fontId="16" fillId="0" borderId="0" xfId="0" applyFont="1" applyBorder="1" applyAlignment="1" applyProtection="1">
      <alignment horizontal="left"/>
      <protection locked="0"/>
    </xf>
    <xf numFmtId="4" fontId="16" fillId="0" borderId="55" xfId="0" applyNumberFormat="1" applyFont="1" applyBorder="1" applyAlignment="1" applyProtection="1">
      <alignment horizontal="right"/>
      <protection locked="0"/>
    </xf>
    <xf numFmtId="164" fontId="16" fillId="0" borderId="0" xfId="0" applyNumberFormat="1" applyFont="1" applyBorder="1" applyAlignment="1" applyProtection="1">
      <alignment horizontal="right"/>
      <protection locked="0"/>
    </xf>
    <xf numFmtId="0" fontId="16" fillId="0" borderId="65" xfId="0" applyFont="1" applyBorder="1" applyAlignment="1">
      <alignment horizontal="left" indent="1"/>
    </xf>
    <xf numFmtId="0" fontId="16" fillId="0" borderId="56" xfId="0" applyFont="1" applyBorder="1"/>
    <xf numFmtId="0" fontId="16" fillId="0" borderId="56" xfId="0" applyFont="1" applyFill="1" applyBorder="1"/>
    <xf numFmtId="0" fontId="16" fillId="0" borderId="66" xfId="0" applyFont="1" applyFill="1" applyBorder="1"/>
    <xf numFmtId="0" fontId="16" fillId="2" borderId="56" xfId="0" applyFont="1" applyFill="1" applyBorder="1" applyAlignment="1" applyProtection="1">
      <alignment horizontal="right"/>
    </xf>
    <xf numFmtId="4" fontId="16" fillId="0" borderId="57" xfId="0" applyNumberFormat="1" applyFont="1" applyFill="1" applyBorder="1" applyAlignment="1" applyProtection="1">
      <alignment horizontal="right"/>
    </xf>
    <xf numFmtId="0" fontId="16" fillId="0" borderId="0" xfId="0" applyFont="1" applyAlignment="1">
      <alignment vertical="center"/>
    </xf>
    <xf numFmtId="0" fontId="16" fillId="0" borderId="7" xfId="0" applyFont="1" applyBorder="1" applyAlignment="1">
      <alignment horizontal="center"/>
    </xf>
    <xf numFmtId="0" fontId="16" fillId="0" borderId="0" xfId="0" applyFont="1" applyFill="1" applyBorder="1" applyAlignment="1" applyProtection="1">
      <alignment horizontal="left"/>
      <protection locked="0"/>
    </xf>
    <xf numFmtId="7" fontId="16" fillId="0" borderId="0" xfId="0" applyNumberFormat="1" applyFont="1" applyBorder="1" applyProtection="1">
      <protection locked="0"/>
    </xf>
    <xf numFmtId="0" fontId="16" fillId="0" borderId="0" xfId="0" applyFont="1" applyFill="1" applyBorder="1" applyAlignment="1" applyProtection="1">
      <alignment horizontal="center"/>
      <protection locked="0"/>
    </xf>
    <xf numFmtId="165" fontId="16" fillId="0" borderId="0" xfId="0" applyNumberFormat="1" applyFont="1" applyBorder="1" applyAlignment="1" applyProtection="1">
      <alignment horizontal="center"/>
      <protection locked="0"/>
    </xf>
    <xf numFmtId="5" fontId="16" fillId="0" borderId="0" xfId="0" applyNumberFormat="1" applyFont="1" applyBorder="1" applyProtection="1">
      <protection locked="0"/>
    </xf>
    <xf numFmtId="5" fontId="16" fillId="0" borderId="0" xfId="0" applyNumberFormat="1" applyFont="1" applyBorder="1" applyAlignment="1" applyProtection="1">
      <alignment horizontal="center"/>
      <protection locked="0"/>
    </xf>
    <xf numFmtId="5" fontId="16" fillId="0" borderId="2" xfId="0" applyNumberFormat="1" applyFont="1" applyBorder="1" applyProtection="1"/>
    <xf numFmtId="0" fontId="16" fillId="4" borderId="7" xfId="0" applyFont="1" applyFill="1" applyBorder="1" applyAlignment="1">
      <alignment horizontal="left"/>
    </xf>
    <xf numFmtId="0" fontId="16" fillId="0" borderId="0" xfId="0" quotePrefix="1" applyFont="1" applyBorder="1" applyAlignment="1">
      <alignment horizontal="center"/>
    </xf>
    <xf numFmtId="0" fontId="16" fillId="0" borderId="5" xfId="0" applyFont="1" applyBorder="1" applyAlignment="1" applyProtection="1">
      <alignment horizontal="left"/>
    </xf>
    <xf numFmtId="0" fontId="16" fillId="2" borderId="0" xfId="0" applyFont="1" applyFill="1" applyBorder="1" applyAlignment="1" applyProtection="1">
      <alignment horizontal="left"/>
    </xf>
    <xf numFmtId="0" fontId="16" fillId="2" borderId="0" xfId="0" applyFont="1" applyFill="1" applyBorder="1" applyProtection="1"/>
    <xf numFmtId="5" fontId="16" fillId="0" borderId="0" xfId="0" applyNumberFormat="1" applyFont="1" applyBorder="1" applyProtection="1"/>
    <xf numFmtId="0" fontId="16" fillId="0" borderId="3" xfId="0" applyFont="1" applyBorder="1" applyAlignment="1" applyProtection="1">
      <alignment horizontal="left"/>
    </xf>
    <xf numFmtId="0" fontId="16" fillId="4" borderId="7" xfId="0" applyFont="1" applyFill="1" applyBorder="1"/>
    <xf numFmtId="49" fontId="16" fillId="0" borderId="5" xfId="0" applyNumberFormat="1" applyFont="1" applyBorder="1" applyAlignment="1" applyProtection="1">
      <alignment horizontal="left"/>
      <protection locked="0"/>
    </xf>
    <xf numFmtId="49" fontId="16" fillId="0" borderId="0" xfId="0" applyNumberFormat="1" applyFont="1" applyBorder="1" applyAlignment="1" applyProtection="1">
      <alignment horizontal="center"/>
      <protection locked="0"/>
    </xf>
    <xf numFmtId="0" fontId="16" fillId="2" borderId="1" xfId="0" applyFont="1" applyFill="1" applyBorder="1" applyAlignment="1">
      <alignment horizontal="right"/>
    </xf>
    <xf numFmtId="38" fontId="16" fillId="0" borderId="0" xfId="0" applyNumberFormat="1" applyFont="1" applyFill="1" applyBorder="1" applyAlignment="1">
      <alignment horizontal="right"/>
    </xf>
    <xf numFmtId="0" fontId="16" fillId="0" borderId="5" xfId="0" quotePrefix="1" applyFont="1" applyBorder="1" applyAlignment="1">
      <alignment horizontal="left" indent="2"/>
    </xf>
    <xf numFmtId="0" fontId="16" fillId="0" borderId="5" xfId="0" applyFont="1" applyBorder="1" applyProtection="1">
      <protection locked="0"/>
    </xf>
    <xf numFmtId="166" fontId="16" fillId="0" borderId="0" xfId="0" applyNumberFormat="1" applyFont="1" applyBorder="1" applyAlignment="1" applyProtection="1">
      <alignment horizontal="center"/>
      <protection locked="0"/>
    </xf>
    <xf numFmtId="49" fontId="16" fillId="0" borderId="3" xfId="0" applyNumberFormat="1" applyFont="1" applyBorder="1" applyAlignment="1" applyProtection="1">
      <alignment horizontal="center"/>
      <protection locked="0"/>
    </xf>
    <xf numFmtId="10" fontId="16" fillId="0" borderId="0" xfId="0" applyNumberFormat="1" applyFont="1" applyBorder="1" applyAlignment="1" applyProtection="1">
      <alignment horizontal="center"/>
      <protection locked="0"/>
    </xf>
    <xf numFmtId="165" fontId="16" fillId="0" borderId="14" xfId="0" applyNumberFormat="1" applyFont="1" applyBorder="1" applyAlignment="1" applyProtection="1">
      <alignment horizontal="right"/>
    </xf>
    <xf numFmtId="10" fontId="16" fillId="0" borderId="0" xfId="0" applyNumberFormat="1" applyFont="1" applyBorder="1"/>
    <xf numFmtId="3" fontId="16" fillId="0" borderId="0" xfId="0" applyNumberFormat="1" applyFont="1" applyBorder="1"/>
    <xf numFmtId="0" fontId="16" fillId="0" borderId="1" xfId="0" applyFont="1" applyBorder="1" applyAlignment="1">
      <alignment horizontal="center"/>
    </xf>
    <xf numFmtId="0" fontId="15" fillId="0" borderId="0" xfId="0" quotePrefix="1" applyFont="1" applyBorder="1" applyAlignment="1"/>
    <xf numFmtId="0" fontId="16" fillId="2" borderId="1" xfId="0" applyFont="1" applyFill="1" applyBorder="1" applyAlignment="1">
      <alignment horizontal="center"/>
    </xf>
    <xf numFmtId="0" fontId="16" fillId="0" borderId="0" xfId="0" applyFont="1" applyAlignment="1">
      <alignment horizontal="center"/>
    </xf>
    <xf numFmtId="0" fontId="16" fillId="2" borderId="41" xfId="0" applyFont="1" applyFill="1" applyBorder="1"/>
    <xf numFmtId="169" fontId="16" fillId="0" borderId="0" xfId="1" applyNumberFormat="1" applyFont="1" applyBorder="1" applyAlignment="1" applyProtection="1">
      <alignment horizontal="center"/>
      <protection locked="0"/>
    </xf>
    <xf numFmtId="169" fontId="16" fillId="0" borderId="0" xfId="1" applyNumberFormat="1" applyFont="1" applyFill="1" applyBorder="1" applyAlignment="1" applyProtection="1">
      <alignment horizontal="center"/>
      <protection locked="0"/>
    </xf>
    <xf numFmtId="170" fontId="16" fillId="0" borderId="14" xfId="1" quotePrefix="1" applyNumberFormat="1" applyFont="1" applyBorder="1" applyAlignment="1" applyProtection="1">
      <alignment horizontal="center"/>
    </xf>
    <xf numFmtId="0" fontId="16" fillId="0" borderId="34" xfId="0" applyFont="1" applyFill="1" applyBorder="1" applyAlignment="1">
      <alignment horizontal="left"/>
    </xf>
    <xf numFmtId="5" fontId="16" fillId="0" borderId="0" xfId="0" applyNumberFormat="1" applyFont="1" applyBorder="1" applyAlignment="1">
      <alignment horizontal="right"/>
    </xf>
    <xf numFmtId="5" fontId="16" fillId="0" borderId="11" xfId="0" applyNumberFormat="1" applyFont="1" applyBorder="1" applyAlignment="1" applyProtection="1">
      <alignment horizontal="right"/>
    </xf>
    <xf numFmtId="5" fontId="16" fillId="4" borderId="0" xfId="0" applyNumberFormat="1" applyFont="1" applyFill="1" applyBorder="1" applyAlignment="1">
      <alignment horizontal="right"/>
    </xf>
    <xf numFmtId="5" fontId="16" fillId="4" borderId="0" xfId="0" applyNumberFormat="1" applyFont="1" applyFill="1" applyBorder="1" applyAlignment="1">
      <alignment horizontal="right" indent="1"/>
    </xf>
    <xf numFmtId="5" fontId="16" fillId="2" borderId="34" xfId="0" applyNumberFormat="1" applyFont="1" applyFill="1" applyBorder="1" applyAlignment="1">
      <alignment horizontal="right"/>
    </xf>
    <xf numFmtId="5" fontId="16" fillId="4" borderId="34" xfId="0" applyNumberFormat="1" applyFont="1" applyFill="1" applyBorder="1" applyAlignment="1">
      <alignment horizontal="right"/>
    </xf>
    <xf numFmtId="5" fontId="16" fillId="0" borderId="76" xfId="0" applyNumberFormat="1" applyFont="1" applyBorder="1" applyAlignment="1">
      <alignment horizontal="right"/>
    </xf>
    <xf numFmtId="5" fontId="16" fillId="2" borderId="1" xfId="0" applyNumberFormat="1" applyFont="1" applyFill="1" applyBorder="1" applyAlignment="1">
      <alignment horizontal="right"/>
    </xf>
    <xf numFmtId="5" fontId="16" fillId="0" borderId="11" xfId="0" applyNumberFormat="1" applyFont="1" applyFill="1" applyBorder="1" applyAlignment="1">
      <alignment horizontal="right"/>
    </xf>
    <xf numFmtId="5" fontId="16" fillId="0" borderId="34" xfId="0" applyNumberFormat="1" applyFont="1" applyFill="1" applyBorder="1" applyAlignment="1">
      <alignment horizontal="right"/>
    </xf>
    <xf numFmtId="166" fontId="16" fillId="2" borderId="0" xfId="0" applyNumberFormat="1" applyFont="1" applyFill="1" applyBorder="1" applyAlignment="1">
      <alignment horizontal="center"/>
    </xf>
    <xf numFmtId="166" fontId="16" fillId="0" borderId="0" xfId="0" applyNumberFormat="1" applyFont="1" applyFill="1" applyBorder="1" applyAlignment="1" applyProtection="1">
      <alignment horizontal="center"/>
      <protection locked="0"/>
    </xf>
    <xf numFmtId="0" fontId="29" fillId="0" borderId="0" xfId="0" applyFont="1" applyBorder="1" applyAlignment="1">
      <alignment horizontal="left"/>
    </xf>
    <xf numFmtId="0" fontId="19" fillId="0" borderId="0" xfId="0" applyFont="1" applyBorder="1" applyAlignment="1">
      <alignment horizontal="left" indent="1"/>
    </xf>
    <xf numFmtId="0" fontId="16" fillId="0" borderId="79" xfId="0" quotePrefix="1" applyFont="1" applyFill="1" applyBorder="1" applyAlignment="1">
      <alignment horizontal="center" wrapText="1"/>
    </xf>
    <xf numFmtId="0" fontId="19" fillId="0" borderId="0" xfId="0" applyFont="1" applyBorder="1" applyAlignment="1">
      <alignment horizontal="left"/>
    </xf>
    <xf numFmtId="3" fontId="16" fillId="0" borderId="0" xfId="1" applyNumberFormat="1" applyFont="1" applyBorder="1" applyAlignment="1" applyProtection="1">
      <alignment horizontal="center"/>
      <protection locked="0"/>
    </xf>
    <xf numFmtId="169" fontId="16" fillId="0" borderId="0" xfId="1" quotePrefix="1" applyNumberFormat="1" applyFont="1" applyFill="1" applyBorder="1" applyAlignment="1" applyProtection="1">
      <alignment horizontal="center"/>
      <protection locked="0"/>
    </xf>
    <xf numFmtId="0" fontId="17" fillId="0" borderId="20" xfId="0" quotePrefix="1" applyFont="1" applyFill="1" applyBorder="1" applyAlignment="1">
      <alignment horizontal="center" wrapText="1"/>
    </xf>
    <xf numFmtId="0" fontId="16" fillId="0" borderId="6" xfId="0" quotePrefix="1" applyFont="1" applyBorder="1" applyAlignment="1">
      <alignment horizontal="left"/>
    </xf>
    <xf numFmtId="0" fontId="17" fillId="0" borderId="0" xfId="0" applyFont="1" applyFill="1" applyBorder="1"/>
    <xf numFmtId="0" fontId="17" fillId="0" borderId="3" xfId="0" applyFont="1" applyFill="1" applyBorder="1"/>
    <xf numFmtId="5" fontId="16" fillId="0" borderId="19" xfId="0" applyNumberFormat="1" applyFont="1" applyBorder="1" applyProtection="1"/>
    <xf numFmtId="165" fontId="17" fillId="0" borderId="29" xfId="0" applyNumberFormat="1" applyFont="1" applyBorder="1" applyAlignment="1" applyProtection="1">
      <alignment horizontal="center" vertical="top"/>
    </xf>
    <xf numFmtId="165" fontId="17" fillId="0" borderId="16" xfId="0" applyNumberFormat="1" applyFont="1" applyBorder="1" applyAlignment="1" applyProtection="1">
      <alignment horizontal="center" vertical="top"/>
    </xf>
    <xf numFmtId="0" fontId="16" fillId="0" borderId="5" xfId="0" applyFont="1" applyBorder="1" applyAlignment="1">
      <alignment horizontal="left"/>
    </xf>
    <xf numFmtId="0" fontId="16" fillId="0" borderId="5" xfId="0" applyFont="1" applyFill="1" applyBorder="1" applyAlignment="1">
      <alignment horizontal="left" indent="1"/>
    </xf>
    <xf numFmtId="0" fontId="20" fillId="0" borderId="0" xfId="0" applyFont="1" applyBorder="1" applyAlignment="1">
      <alignment horizontal="left"/>
    </xf>
    <xf numFmtId="0" fontId="20" fillId="0" borderId="5" xfId="0" applyFont="1" applyBorder="1"/>
    <xf numFmtId="0" fontId="20" fillId="0" borderId="0" xfId="0" applyFont="1" applyBorder="1"/>
    <xf numFmtId="0" fontId="16" fillId="0" borderId="0" xfId="0" applyFont="1" applyBorder="1" applyAlignment="1" applyProtection="1">
      <alignment horizontal="right"/>
      <protection locked="0"/>
    </xf>
    <xf numFmtId="0" fontId="17" fillId="0" borderId="5" xfId="0" applyFont="1" applyBorder="1"/>
    <xf numFmtId="0" fontId="17" fillId="0" borderId="0" xfId="0" quotePrefix="1" applyFont="1" applyBorder="1" applyAlignment="1" applyProtection="1">
      <alignment horizontal="right"/>
    </xf>
    <xf numFmtId="0" fontId="17" fillId="0" borderId="0" xfId="0" quotePrefix="1" applyFont="1" applyBorder="1"/>
    <xf numFmtId="0" fontId="17" fillId="0" borderId="0" xfId="0" applyFont="1" applyBorder="1" applyAlignment="1" applyProtection="1">
      <alignment horizontal="left" indent="2"/>
    </xf>
    <xf numFmtId="0" fontId="17" fillId="0" borderId="0" xfId="0" applyFont="1" applyBorder="1" applyProtection="1"/>
    <xf numFmtId="0" fontId="16" fillId="2" borderId="6" xfId="0" applyFont="1" applyFill="1" applyBorder="1" applyAlignment="1">
      <alignment horizontal="left"/>
    </xf>
    <xf numFmtId="165" fontId="16" fillId="2" borderId="1" xfId="0" applyNumberFormat="1" applyFont="1" applyFill="1" applyBorder="1" applyAlignment="1">
      <alignment horizontal="right"/>
    </xf>
    <xf numFmtId="166" fontId="16" fillId="2" borderId="1" xfId="0" applyNumberFormat="1" applyFont="1" applyFill="1" applyBorder="1" applyAlignment="1">
      <alignment horizontal="right"/>
    </xf>
    <xf numFmtId="5" fontId="16" fillId="2" borderId="7" xfId="0" applyNumberFormat="1" applyFont="1" applyFill="1" applyBorder="1" applyAlignment="1">
      <alignment horizontal="right"/>
    </xf>
    <xf numFmtId="0" fontId="25" fillId="0" borderId="0" xfId="0" quotePrefix="1" applyFont="1" applyBorder="1" applyAlignment="1">
      <alignment horizontal="center" vertical="top"/>
    </xf>
    <xf numFmtId="0" fontId="16" fillId="0" borderId="3" xfId="0" applyFont="1" applyBorder="1" applyAlignment="1" applyProtection="1">
      <alignment horizontal="left" wrapText="1"/>
      <protection locked="0"/>
    </xf>
    <xf numFmtId="0" fontId="17" fillId="0" borderId="5" xfId="0" quotePrefix="1" applyFont="1" applyBorder="1" applyAlignment="1" applyProtection="1">
      <alignment horizontal="left"/>
    </xf>
    <xf numFmtId="5" fontId="16" fillId="0" borderId="58" xfId="0" applyNumberFormat="1" applyFont="1" applyFill="1" applyBorder="1" applyAlignment="1" applyProtection="1">
      <alignment horizontal="right"/>
    </xf>
    <xf numFmtId="0" fontId="16" fillId="0" borderId="8" xfId="0" applyFont="1" applyBorder="1" applyAlignment="1" applyProtection="1">
      <alignment horizontal="center"/>
    </xf>
    <xf numFmtId="165" fontId="17" fillId="0" borderId="4" xfId="0" applyNumberFormat="1" applyFont="1" applyBorder="1" applyAlignment="1" applyProtection="1">
      <alignment horizontal="center" vertical="top"/>
    </xf>
    <xf numFmtId="165" fontId="17" fillId="0" borderId="36" xfId="0" applyNumberFormat="1" applyFont="1" applyBorder="1" applyAlignment="1" applyProtection="1">
      <alignment horizontal="center" vertical="top"/>
    </xf>
    <xf numFmtId="165" fontId="17" fillId="0" borderId="0" xfId="0" applyNumberFormat="1" applyFont="1" applyBorder="1" applyAlignment="1" applyProtection="1">
      <alignment horizontal="center" vertical="top"/>
    </xf>
    <xf numFmtId="165" fontId="17" fillId="0" borderId="37" xfId="0" applyNumberFormat="1" applyFont="1" applyBorder="1" applyAlignment="1" applyProtection="1">
      <alignment horizontal="center" vertical="top"/>
    </xf>
    <xf numFmtId="0" fontId="15" fillId="0" borderId="5" xfId="0" applyFont="1" applyBorder="1" applyProtection="1"/>
    <xf numFmtId="0" fontId="15" fillId="0" borderId="6" xfId="0" applyFont="1" applyBorder="1" applyProtection="1"/>
    <xf numFmtId="0" fontId="15" fillId="0" borderId="0" xfId="0" applyFont="1" applyBorder="1" applyAlignment="1" applyProtection="1">
      <alignment horizontal="center"/>
    </xf>
    <xf numFmtId="165" fontId="15" fillId="0" borderId="0" xfId="0" applyNumberFormat="1" applyFont="1" applyBorder="1" applyAlignment="1" applyProtection="1">
      <alignment horizontal="center"/>
    </xf>
    <xf numFmtId="10" fontId="15" fillId="0" borderId="0" xfId="0" applyNumberFormat="1" applyFont="1" applyBorder="1" applyAlignment="1" applyProtection="1">
      <alignment horizontal="center"/>
    </xf>
    <xf numFmtId="165" fontId="15" fillId="0" borderId="0" xfId="0" applyNumberFormat="1" applyFont="1" applyBorder="1" applyAlignment="1" applyProtection="1">
      <alignment horizontal="center" vertical="top"/>
    </xf>
    <xf numFmtId="166" fontId="15" fillId="0" borderId="0" xfId="0" applyNumberFormat="1" applyFont="1" applyBorder="1" applyAlignment="1" applyProtection="1">
      <alignment horizontal="center"/>
    </xf>
    <xf numFmtId="49" fontId="15" fillId="0" borderId="3" xfId="0" applyNumberFormat="1" applyFont="1" applyBorder="1" applyAlignment="1" applyProtection="1">
      <alignment horizontal="center"/>
    </xf>
    <xf numFmtId="0" fontId="15" fillId="0" borderId="1" xfId="0" applyFont="1" applyBorder="1" applyAlignment="1" applyProtection="1">
      <alignment horizontal="center"/>
    </xf>
    <xf numFmtId="10" fontId="15" fillId="0" borderId="1" xfId="0" applyNumberFormat="1" applyFont="1" applyBorder="1" applyProtection="1"/>
    <xf numFmtId="3" fontId="15" fillId="0" borderId="1" xfId="0" applyNumberFormat="1" applyFont="1" applyBorder="1" applyProtection="1"/>
    <xf numFmtId="0" fontId="15" fillId="0" borderId="7" xfId="0" applyFont="1" applyBorder="1" applyAlignment="1" applyProtection="1">
      <alignment horizontal="right"/>
    </xf>
    <xf numFmtId="0" fontId="16" fillId="0" borderId="81" xfId="0" applyFont="1" applyBorder="1" applyAlignment="1" applyProtection="1">
      <alignment horizontal="left"/>
      <protection locked="0"/>
    </xf>
    <xf numFmtId="5" fontId="13" fillId="0" borderId="0" xfId="0" applyNumberFormat="1" applyFont="1" applyBorder="1" applyAlignment="1">
      <alignment horizontal="right"/>
    </xf>
    <xf numFmtId="0" fontId="16" fillId="0" borderId="0" xfId="0" applyFont="1" applyBorder="1" applyAlignment="1" applyProtection="1">
      <alignment horizontal="right"/>
      <protection locked="0"/>
    </xf>
    <xf numFmtId="0" fontId="16" fillId="4" borderId="0" xfId="0" applyFont="1" applyFill="1" applyBorder="1" applyAlignment="1">
      <alignment horizontal="center" vertical="top"/>
    </xf>
    <xf numFmtId="5" fontId="16" fillId="2" borderId="76" xfId="0" applyNumberFormat="1" applyFont="1" applyFill="1" applyBorder="1" applyAlignment="1">
      <alignment horizontal="right"/>
    </xf>
    <xf numFmtId="0" fontId="15" fillId="0" borderId="0" xfId="0" applyFont="1" applyBorder="1" applyAlignment="1">
      <alignment horizontal="left"/>
    </xf>
    <xf numFmtId="0" fontId="16" fillId="0" borderId="10" xfId="0" applyFont="1" applyFill="1" applyBorder="1" applyAlignment="1">
      <alignment horizontal="center" wrapText="1"/>
    </xf>
    <xf numFmtId="0" fontId="17" fillId="0" borderId="0" xfId="0" quotePrefix="1" applyFont="1" applyFill="1" applyBorder="1" applyAlignment="1">
      <alignment horizontal="center"/>
    </xf>
    <xf numFmtId="0" fontId="16" fillId="0" borderId="0" xfId="0" quotePrefix="1" applyFont="1" applyFill="1" applyBorder="1" applyAlignment="1">
      <alignment horizontal="left" indent="3"/>
    </xf>
    <xf numFmtId="166" fontId="15" fillId="0" borderId="0" xfId="0" applyNumberFormat="1" applyFont="1" applyBorder="1" applyAlignment="1">
      <alignment horizontal="left"/>
    </xf>
    <xf numFmtId="0" fontId="32" fillId="0" borderId="10" xfId="0" quotePrefix="1" applyFont="1" applyBorder="1" applyAlignment="1">
      <alignment horizontal="center"/>
    </xf>
    <xf numFmtId="5" fontId="16" fillId="0" borderId="0" xfId="0" applyNumberFormat="1" applyFont="1" applyBorder="1"/>
    <xf numFmtId="5" fontId="16" fillId="0" borderId="52" xfId="0" applyNumberFormat="1" applyFont="1" applyFill="1" applyBorder="1" applyAlignment="1">
      <alignment horizontal="right"/>
    </xf>
    <xf numFmtId="0" fontId="22" fillId="0" borderId="0" xfId="0" applyFont="1"/>
    <xf numFmtId="0" fontId="34" fillId="0" borderId="0" xfId="0" applyFont="1" applyBorder="1"/>
    <xf numFmtId="0" fontId="35" fillId="0" borderId="0" xfId="0" applyFont="1" applyBorder="1"/>
    <xf numFmtId="0" fontId="35" fillId="0" borderId="0" xfId="0" applyFont="1"/>
    <xf numFmtId="0" fontId="34" fillId="0" borderId="0" xfId="0" applyFont="1"/>
    <xf numFmtId="0" fontId="33" fillId="0" borderId="0" xfId="0" applyFont="1" applyBorder="1" applyAlignment="1"/>
    <xf numFmtId="0" fontId="36" fillId="0" borderId="0" xfId="0" applyFont="1"/>
    <xf numFmtId="0" fontId="35" fillId="0" borderId="0" xfId="0" applyFont="1" applyFill="1"/>
    <xf numFmtId="5" fontId="16" fillId="0" borderId="3" xfId="0" applyNumberFormat="1" applyFont="1" applyBorder="1" applyAlignment="1" applyProtection="1">
      <alignment horizontal="right"/>
      <protection locked="0"/>
    </xf>
    <xf numFmtId="5" fontId="13" fillId="0" borderId="28" xfId="0" applyNumberFormat="1" applyFont="1" applyFill="1" applyBorder="1" applyAlignment="1">
      <alignment horizontal="right"/>
    </xf>
    <xf numFmtId="0" fontId="20" fillId="0" borderId="5" xfId="0" applyFont="1" applyBorder="1"/>
    <xf numFmtId="0" fontId="20" fillId="0" borderId="0" xfId="0" applyFont="1" applyBorder="1"/>
    <xf numFmtId="0" fontId="14" fillId="0" borderId="5" xfId="0" applyFont="1" applyBorder="1" applyAlignment="1">
      <alignment horizontal="center"/>
    </xf>
    <xf numFmtId="0" fontId="14" fillId="0" borderId="0" xfId="0" applyFont="1" applyBorder="1" applyAlignment="1">
      <alignment horizontal="center"/>
    </xf>
    <xf numFmtId="0" fontId="14" fillId="0" borderId="3" xfId="0" applyFont="1" applyBorder="1" applyAlignment="1">
      <alignment horizontal="center"/>
    </xf>
    <xf numFmtId="0" fontId="15" fillId="0" borderId="4" xfId="0" applyFont="1" applyBorder="1"/>
    <xf numFmtId="0" fontId="20" fillId="0" borderId="0" xfId="0" applyFont="1" applyBorder="1" applyAlignment="1">
      <alignment horizontal="left"/>
    </xf>
    <xf numFmtId="0" fontId="20" fillId="0" borderId="3" xfId="0" applyFont="1" applyBorder="1" applyAlignment="1">
      <alignment horizontal="left"/>
    </xf>
    <xf numFmtId="0" fontId="14" fillId="0" borderId="5" xfId="0" applyFont="1" applyBorder="1" applyAlignment="1">
      <alignment horizontal="left"/>
    </xf>
    <xf numFmtId="0" fontId="15" fillId="0" borderId="3" xfId="0" applyFont="1" applyBorder="1" applyAlignment="1">
      <alignment horizontal="left"/>
    </xf>
    <xf numFmtId="5" fontId="16" fillId="0" borderId="0" xfId="0" applyNumberFormat="1" applyFont="1" applyFill="1" applyBorder="1" applyAlignment="1">
      <alignment horizontal="right"/>
    </xf>
    <xf numFmtId="0" fontId="16" fillId="0" borderId="8" xfId="0" applyFont="1" applyFill="1" applyBorder="1" applyAlignment="1">
      <alignment horizontal="center"/>
    </xf>
    <xf numFmtId="0" fontId="16" fillId="0" borderId="41" xfId="0" applyFont="1" applyFill="1" applyBorder="1" applyAlignment="1">
      <alignment horizontal="center"/>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17" fillId="0" borderId="34" xfId="0" applyFont="1" applyFill="1" applyBorder="1" applyAlignment="1">
      <alignment horizontal="right"/>
    </xf>
    <xf numFmtId="0" fontId="17" fillId="0" borderId="47" xfId="0" applyFont="1" applyFill="1" applyBorder="1" applyAlignment="1">
      <alignment horizontal="right"/>
    </xf>
    <xf numFmtId="0" fontId="15" fillId="0" borderId="0" xfId="0" applyFont="1" applyBorder="1"/>
    <xf numFmtId="0" fontId="15" fillId="0" borderId="4" xfId="0" applyFont="1" applyFill="1" applyBorder="1" applyAlignment="1">
      <alignment horizontal="right"/>
    </xf>
    <xf numFmtId="0" fontId="21" fillId="0" borderId="15" xfId="0" applyFont="1" applyBorder="1" applyAlignment="1">
      <alignment horizontal="right"/>
    </xf>
    <xf numFmtId="0" fontId="13" fillId="0" borderId="47" xfId="0" applyFont="1" applyFill="1" applyBorder="1"/>
    <xf numFmtId="0" fontId="21" fillId="0" borderId="0" xfId="0" applyFont="1" applyBorder="1" applyAlignment="1">
      <alignment horizontal="left"/>
    </xf>
    <xf numFmtId="3" fontId="16" fillId="0" borderId="85" xfId="0" applyNumberFormat="1" applyFont="1" applyBorder="1"/>
    <xf numFmtId="3" fontId="16" fillId="0" borderId="8" xfId="0" applyNumberFormat="1" applyFont="1" applyBorder="1"/>
    <xf numFmtId="0" fontId="16" fillId="0" borderId="0" xfId="0" quotePrefix="1" applyFont="1" applyBorder="1" applyAlignment="1" applyProtection="1">
      <alignment horizontal="left"/>
    </xf>
    <xf numFmtId="0" fontId="34" fillId="0" borderId="0" xfId="0" applyFont="1" applyFill="1"/>
    <xf numFmtId="0" fontId="37" fillId="0" borderId="0" xfId="0" applyFont="1" applyFill="1"/>
    <xf numFmtId="0" fontId="10" fillId="0" borderId="3" xfId="0" applyFont="1" applyBorder="1"/>
    <xf numFmtId="166" fontId="15" fillId="0" borderId="0" xfId="0" applyNumberFormat="1" applyFont="1" applyFill="1" applyBorder="1" applyAlignment="1">
      <alignment horizontal="left"/>
    </xf>
    <xf numFmtId="5" fontId="16" fillId="0" borderId="3" xfId="0" applyNumberFormat="1" applyFont="1" applyFill="1" applyBorder="1" applyAlignment="1" applyProtection="1">
      <alignment horizontal="right"/>
      <protection locked="0"/>
    </xf>
    <xf numFmtId="0" fontId="16" fillId="0" borderId="0" xfId="0" applyFont="1" applyFill="1" applyBorder="1" applyAlignment="1">
      <alignment horizontal="right"/>
    </xf>
    <xf numFmtId="0" fontId="15" fillId="0" borderId="5" xfId="0" applyFont="1" applyBorder="1"/>
    <xf numFmtId="0" fontId="15" fillId="0" borderId="0" xfId="0" applyFont="1" applyBorder="1"/>
    <xf numFmtId="0" fontId="14" fillId="0" borderId="5" xfId="0" applyFont="1" applyBorder="1" applyAlignment="1">
      <alignment horizontal="center"/>
    </xf>
    <xf numFmtId="0" fontId="14" fillId="0" borderId="0" xfId="0" applyFont="1" applyBorder="1" applyAlignment="1">
      <alignment horizontal="center"/>
    </xf>
    <xf numFmtId="0" fontId="14" fillId="0" borderId="3" xfId="0" applyFont="1" applyBorder="1" applyAlignment="1">
      <alignment horizontal="center"/>
    </xf>
    <xf numFmtId="0" fontId="16" fillId="0" borderId="8" xfId="0" applyFont="1" applyFill="1" applyBorder="1" applyAlignment="1">
      <alignment horizontal="center"/>
    </xf>
    <xf numFmtId="0" fontId="24" fillId="0" borderId="0" xfId="0" applyFont="1" applyBorder="1" applyAlignment="1">
      <alignment horizontal="center"/>
    </xf>
    <xf numFmtId="0" fontId="15" fillId="0" borderId="0" xfId="0" applyFont="1" applyBorder="1"/>
    <xf numFmtId="0" fontId="15" fillId="0" borderId="3" xfId="0" applyFont="1" applyBorder="1"/>
    <xf numFmtId="0" fontId="25" fillId="0" borderId="34" xfId="0" applyFont="1" applyFill="1" applyBorder="1" applyAlignment="1">
      <alignment horizontal="right"/>
    </xf>
    <xf numFmtId="166" fontId="16" fillId="0" borderId="6" xfId="0" applyNumberFormat="1" applyFont="1" applyBorder="1" applyAlignment="1">
      <alignment horizontal="center"/>
    </xf>
    <xf numFmtId="0" fontId="16" fillId="0" borderId="1" xfId="0" quotePrefix="1" applyFont="1" applyFill="1" applyBorder="1" applyAlignment="1">
      <alignment horizontal="left" indent="1"/>
    </xf>
    <xf numFmtId="0" fontId="17" fillId="0" borderId="4" xfId="0" applyFont="1" applyFill="1" applyBorder="1"/>
    <xf numFmtId="0" fontId="15" fillId="0" borderId="41" xfId="0" applyFont="1" applyBorder="1" applyAlignment="1">
      <alignment horizontal="center"/>
    </xf>
    <xf numFmtId="0" fontId="15" fillId="0" borderId="41" xfId="0" applyFont="1" applyFill="1" applyBorder="1" applyAlignment="1">
      <alignment horizontal="center"/>
    </xf>
    <xf numFmtId="0" fontId="14" fillId="0" borderId="13" xfId="0" applyFont="1" applyFill="1" applyBorder="1" applyAlignment="1"/>
    <xf numFmtId="0" fontId="15" fillId="0" borderId="41" xfId="0" applyFont="1" applyFill="1" applyBorder="1"/>
    <xf numFmtId="166" fontId="15" fillId="0" borderId="1" xfId="0" applyNumberFormat="1" applyFont="1" applyBorder="1" applyAlignment="1">
      <alignment horizontal="left"/>
    </xf>
    <xf numFmtId="0" fontId="17" fillId="0" borderId="0" xfId="0" applyFont="1" applyFill="1"/>
    <xf numFmtId="0" fontId="16" fillId="0" borderId="4" xfId="0" applyFont="1" applyBorder="1"/>
    <xf numFmtId="0" fontId="15" fillId="0" borderId="1" xfId="0" applyFont="1" applyFill="1" applyBorder="1" applyAlignment="1">
      <alignment horizontal="right"/>
    </xf>
    <xf numFmtId="5" fontId="16" fillId="0" borderId="3" xfId="0" quotePrefix="1" applyNumberFormat="1" applyFont="1" applyBorder="1" applyAlignment="1" applyProtection="1">
      <alignment horizontal="right"/>
      <protection locked="0"/>
    </xf>
    <xf numFmtId="0" fontId="17" fillId="0" borderId="0" xfId="0" quotePrefix="1" applyFont="1" applyBorder="1" applyAlignment="1">
      <alignment horizontal="right"/>
    </xf>
    <xf numFmtId="166" fontId="16" fillId="0" borderId="1" xfId="0" applyNumberFormat="1" applyFont="1" applyFill="1" applyBorder="1" applyAlignment="1">
      <alignment horizontal="center"/>
    </xf>
    <xf numFmtId="0" fontId="16" fillId="0" borderId="3" xfId="0" applyFont="1" applyBorder="1" applyAlignment="1" applyProtection="1">
      <alignment horizontal="right"/>
      <protection locked="0"/>
    </xf>
    <xf numFmtId="0" fontId="21" fillId="0" borderId="0" xfId="0" applyFont="1" applyFill="1" applyBorder="1" applyAlignment="1">
      <alignment horizontal="right"/>
    </xf>
    <xf numFmtId="0" fontId="21" fillId="0" borderId="34" xfId="0" applyFont="1" applyFill="1" applyBorder="1" applyAlignment="1">
      <alignment horizontal="right"/>
    </xf>
    <xf numFmtId="0" fontId="13" fillId="0" borderId="45" xfId="0" applyFont="1" applyFill="1" applyBorder="1"/>
    <xf numFmtId="0" fontId="13" fillId="0" borderId="34" xfId="0" applyFont="1" applyFill="1" applyBorder="1"/>
    <xf numFmtId="0" fontId="16" fillId="0" borderId="45" xfId="0" applyFont="1" applyFill="1" applyBorder="1" applyAlignment="1">
      <alignment horizontal="center"/>
    </xf>
    <xf numFmtId="0" fontId="16" fillId="0" borderId="46" xfId="0" applyFont="1" applyFill="1" applyBorder="1" applyAlignment="1">
      <alignment horizontal="center"/>
    </xf>
    <xf numFmtId="0" fontId="13" fillId="0" borderId="42" xfId="0" applyFont="1" applyFill="1" applyBorder="1"/>
    <xf numFmtId="0" fontId="13" fillId="0" borderId="15" xfId="0" applyFont="1" applyFill="1" applyBorder="1"/>
    <xf numFmtId="0" fontId="16" fillId="0" borderId="8" xfId="0" applyFont="1" applyFill="1" applyBorder="1" applyAlignment="1">
      <alignment horizontal="center"/>
    </xf>
    <xf numFmtId="0" fontId="16" fillId="0" borderId="41" xfId="0" applyFont="1" applyFill="1" applyBorder="1" applyAlignment="1">
      <alignment horizontal="center"/>
    </xf>
    <xf numFmtId="0" fontId="21" fillId="0" borderId="78" xfId="0" applyFont="1" applyFill="1" applyBorder="1" applyAlignment="1">
      <alignment horizontal="right"/>
    </xf>
    <xf numFmtId="5" fontId="13" fillId="0" borderId="53" xfId="0" applyNumberFormat="1" applyFont="1" applyFill="1" applyBorder="1" applyAlignment="1">
      <alignment horizontal="right"/>
    </xf>
    <xf numFmtId="5" fontId="13" fillId="0" borderId="52" xfId="0" applyNumberFormat="1" applyFont="1" applyFill="1" applyBorder="1" applyAlignment="1">
      <alignment horizontal="right"/>
    </xf>
    <xf numFmtId="0" fontId="16" fillId="0" borderId="0" xfId="0" applyFont="1" applyFill="1" applyBorder="1" applyAlignment="1">
      <alignment horizontal="left"/>
    </xf>
    <xf numFmtId="5" fontId="13" fillId="0" borderId="50" xfId="0" applyNumberFormat="1" applyFont="1" applyFill="1" applyBorder="1" applyAlignment="1">
      <alignment horizontal="right"/>
    </xf>
    <xf numFmtId="0" fontId="23" fillId="0" borderId="0" xfId="0" applyFont="1" applyFill="1" applyBorder="1"/>
    <xf numFmtId="9" fontId="16" fillId="0" borderId="88" xfId="0" applyNumberFormat="1" applyFont="1" applyFill="1" applyBorder="1" applyAlignment="1">
      <alignment horizontal="left"/>
    </xf>
    <xf numFmtId="5" fontId="16" fillId="0" borderId="67" xfId="0" applyNumberFormat="1" applyFont="1" applyFill="1" applyBorder="1" applyAlignment="1" applyProtection="1">
      <alignment horizontal="right"/>
    </xf>
    <xf numFmtId="5" fontId="16" fillId="0" borderId="8" xfId="0" applyNumberFormat="1" applyFont="1" applyFill="1" applyBorder="1" applyAlignment="1" applyProtection="1">
      <alignment horizontal="right"/>
    </xf>
    <xf numFmtId="5" fontId="16" fillId="0" borderId="13" xfId="0" applyNumberFormat="1" applyFont="1" applyFill="1" applyBorder="1" applyAlignment="1" applyProtection="1">
      <alignment horizontal="right"/>
    </xf>
    <xf numFmtId="5" fontId="16" fillId="0" borderId="8" xfId="0" applyNumberFormat="1" applyFont="1" applyFill="1" applyBorder="1" applyProtection="1"/>
    <xf numFmtId="6" fontId="16" fillId="0" borderId="3" xfId="0" applyNumberFormat="1" applyFont="1" applyFill="1" applyBorder="1" applyAlignment="1" applyProtection="1">
      <alignment horizontal="right"/>
    </xf>
    <xf numFmtId="0" fontId="16" fillId="0" borderId="0" xfId="0" applyFont="1" applyBorder="1" applyAlignment="1" applyProtection="1">
      <alignment horizontal="center"/>
      <protection locked="0"/>
    </xf>
    <xf numFmtId="0" fontId="20" fillId="0" borderId="0" xfId="0" applyFont="1" applyBorder="1" applyAlignment="1">
      <alignment horizontal="left"/>
    </xf>
    <xf numFmtId="0" fontId="14" fillId="0" borderId="0" xfId="0" applyFont="1" applyBorder="1" applyAlignment="1">
      <alignment horizontal="left"/>
    </xf>
    <xf numFmtId="0" fontId="15" fillId="0" borderId="1" xfId="0" applyFont="1" applyBorder="1" applyAlignment="1">
      <alignment horizontal="center"/>
    </xf>
    <xf numFmtId="0" fontId="15" fillId="0" borderId="0" xfId="0" applyFont="1" applyBorder="1"/>
    <xf numFmtId="0" fontId="14" fillId="0" borderId="5" xfId="0" applyFont="1" applyBorder="1" applyAlignment="1">
      <alignment horizontal="center"/>
    </xf>
    <xf numFmtId="0" fontId="14" fillId="0" borderId="0" xfId="0" applyFont="1" applyBorder="1" applyAlignment="1">
      <alignment horizontal="center"/>
    </xf>
    <xf numFmtId="0" fontId="14" fillId="0" borderId="3" xfId="0" applyFont="1" applyBorder="1" applyAlignment="1">
      <alignment horizontal="center"/>
    </xf>
    <xf numFmtId="0" fontId="16" fillId="0" borderId="8" xfId="0" applyFont="1" applyFill="1" applyBorder="1" applyAlignment="1">
      <alignment horizontal="center"/>
    </xf>
    <xf numFmtId="0" fontId="15" fillId="0" borderId="17" xfId="0" applyFont="1" applyBorder="1"/>
    <xf numFmtId="0" fontId="15" fillId="0" borderId="4" xfId="0" applyFont="1" applyBorder="1"/>
    <xf numFmtId="0" fontId="16" fillId="0" borderId="10" xfId="0" applyFont="1" applyFill="1" applyBorder="1" applyAlignment="1">
      <alignment horizontal="center"/>
    </xf>
    <xf numFmtId="0" fontId="0" fillId="0" borderId="0" xfId="0" applyBorder="1"/>
    <xf numFmtId="0" fontId="40" fillId="0" borderId="0" xfId="0" applyFont="1"/>
    <xf numFmtId="0" fontId="40" fillId="0" borderId="0" xfId="0" applyFont="1" applyBorder="1" applyAlignment="1">
      <alignment horizontal="center"/>
    </xf>
    <xf numFmtId="170" fontId="40" fillId="0" borderId="0" xfId="1" applyNumberFormat="1" applyFont="1"/>
    <xf numFmtId="0" fontId="41" fillId="0" borderId="0" xfId="0" applyFont="1" applyAlignment="1">
      <alignment horizontal="center"/>
    </xf>
    <xf numFmtId="0" fontId="40" fillId="0" borderId="0" xfId="0" applyFont="1" applyAlignment="1">
      <alignment horizontal="center"/>
    </xf>
    <xf numFmtId="0" fontId="40" fillId="0" borderId="0" xfId="0" applyFont="1" applyFill="1" applyBorder="1"/>
    <xf numFmtId="0" fontId="42" fillId="0" borderId="0" xfId="0" applyFont="1" applyAlignment="1">
      <alignment horizontal="left" vertical="center" indent="4"/>
    </xf>
    <xf numFmtId="0" fontId="15" fillId="0" borderId="0" xfId="0" applyFont="1" applyFill="1" applyBorder="1" applyProtection="1"/>
    <xf numFmtId="5" fontId="13" fillId="0" borderId="19" xfId="0" applyNumberFormat="1" applyFont="1" applyFill="1" applyBorder="1" applyAlignment="1">
      <alignment horizontal="right"/>
    </xf>
    <xf numFmtId="5" fontId="13" fillId="0" borderId="13" xfId="0" applyNumberFormat="1" applyFont="1" applyFill="1" applyBorder="1" applyAlignment="1">
      <alignment horizontal="right"/>
    </xf>
    <xf numFmtId="0" fontId="16" fillId="0" borderId="90" xfId="0" applyFont="1" applyFill="1" applyBorder="1" applyAlignment="1">
      <alignment horizontal="left"/>
    </xf>
    <xf numFmtId="0" fontId="16" fillId="0" borderId="91" xfId="0" applyFont="1" applyFill="1" applyBorder="1"/>
    <xf numFmtId="1" fontId="16" fillId="0" borderId="42" xfId="4" applyNumberFormat="1" applyFont="1" applyBorder="1" applyAlignment="1">
      <alignment horizontal="right" indent="1"/>
    </xf>
    <xf numFmtId="1" fontId="16" fillId="0" borderId="15" xfId="4" applyNumberFormat="1" applyFont="1" applyBorder="1" applyAlignment="1">
      <alignment horizontal="right" indent="1"/>
    </xf>
    <xf numFmtId="1" fontId="16" fillId="0" borderId="45" xfId="4" applyNumberFormat="1" applyFont="1" applyBorder="1" applyAlignment="1">
      <alignment horizontal="right" indent="1"/>
    </xf>
    <xf numFmtId="1" fontId="16" fillId="0" borderId="46" xfId="4" applyNumberFormat="1" applyFont="1" applyBorder="1" applyAlignment="1">
      <alignment horizontal="right" indent="1"/>
    </xf>
    <xf numFmtId="1" fontId="16" fillId="0" borderId="42" xfId="4" applyNumberFormat="1" applyFont="1" applyBorder="1" applyAlignment="1">
      <alignment horizontal="center"/>
    </xf>
    <xf numFmtId="1" fontId="16" fillId="0" borderId="15" xfId="4" applyNumberFormat="1" applyFont="1" applyBorder="1" applyAlignment="1">
      <alignment horizontal="center"/>
    </xf>
    <xf numFmtId="0" fontId="16" fillId="2" borderId="19" xfId="0" applyFont="1" applyFill="1" applyBorder="1"/>
    <xf numFmtId="0" fontId="14" fillId="0" borderId="0" xfId="0" applyFont="1" applyFill="1" applyBorder="1" applyAlignment="1">
      <alignment horizontal="center"/>
    </xf>
    <xf numFmtId="0" fontId="16" fillId="0" borderId="8" xfId="0" applyFont="1" applyFill="1" applyBorder="1" applyAlignment="1">
      <alignment horizontal="center"/>
    </xf>
    <xf numFmtId="0" fontId="16" fillId="0" borderId="0" xfId="0" applyFont="1" applyAlignment="1"/>
    <xf numFmtId="0" fontId="16" fillId="7" borderId="8" xfId="0" applyFont="1" applyFill="1" applyBorder="1" applyAlignment="1" applyProtection="1">
      <alignment horizontal="left" vertical="top" wrapText="1"/>
      <protection locked="0"/>
    </xf>
    <xf numFmtId="0" fontId="26" fillId="0" borderId="0" xfId="0" applyFont="1" applyFill="1"/>
    <xf numFmtId="0" fontId="16" fillId="0" borderId="0" xfId="0" applyFont="1" applyFill="1" applyAlignment="1" applyProtection="1">
      <alignment horizontal="center"/>
    </xf>
    <xf numFmtId="0" fontId="16" fillId="7" borderId="8" xfId="0" applyFont="1" applyFill="1" applyBorder="1" applyAlignment="1" applyProtection="1">
      <alignment horizontal="left" wrapText="1"/>
      <protection locked="0"/>
    </xf>
    <xf numFmtId="0" fontId="16" fillId="0" borderId="41" xfId="0" applyFont="1" applyBorder="1" applyAlignment="1">
      <alignment horizontal="left"/>
    </xf>
    <xf numFmtId="0" fontId="16" fillId="0" borderId="9" xfId="0" applyFont="1" applyBorder="1" applyAlignment="1">
      <alignment horizontal="left"/>
    </xf>
    <xf numFmtId="0" fontId="16" fillId="0" borderId="0" xfId="0" applyFont="1" applyBorder="1" applyAlignment="1" applyProtection="1">
      <alignment horizontal="left" wrapText="1"/>
      <protection locked="0"/>
    </xf>
    <xf numFmtId="0" fontId="16" fillId="0" borderId="31" xfId="0" applyFont="1" applyBorder="1" applyAlignment="1" applyProtection="1">
      <alignment horizontal="left"/>
      <protection locked="0"/>
    </xf>
    <xf numFmtId="5" fontId="16" fillId="0" borderId="1" xfId="0" applyNumberFormat="1" applyFont="1" applyBorder="1" applyAlignment="1" applyProtection="1">
      <alignment horizontal="right"/>
      <protection locked="0"/>
    </xf>
    <xf numFmtId="0" fontId="24" fillId="0" borderId="0" xfId="3" quotePrefix="1" applyFont="1" applyFill="1" applyBorder="1"/>
    <xf numFmtId="0" fontId="16" fillId="0" borderId="79" xfId="0" quotePrefix="1" applyFont="1" applyBorder="1" applyAlignment="1" applyProtection="1">
      <alignment horizontal="center" wrapText="1"/>
    </xf>
    <xf numFmtId="0" fontId="16" fillId="0" borderId="96" xfId="0" applyFont="1" applyBorder="1" applyAlignment="1">
      <alignment horizontal="left"/>
    </xf>
    <xf numFmtId="0" fontId="15" fillId="10" borderId="8" xfId="0" applyFont="1" applyFill="1" applyBorder="1"/>
    <xf numFmtId="0" fontId="15" fillId="0" borderId="8" xfId="0" applyFont="1" applyBorder="1"/>
    <xf numFmtId="5" fontId="13" fillId="0" borderId="0" xfId="0" applyNumberFormat="1" applyFont="1" applyFill="1" applyBorder="1"/>
    <xf numFmtId="174" fontId="16" fillId="0" borderId="89" xfId="13" applyNumberFormat="1" applyFont="1" applyFill="1" applyBorder="1" applyAlignment="1">
      <alignment horizontal="left"/>
    </xf>
    <xf numFmtId="0" fontId="16" fillId="9" borderId="0" xfId="0" applyFont="1" applyFill="1"/>
    <xf numFmtId="0" fontId="16" fillId="0" borderId="0" xfId="0" applyFont="1" applyFill="1" applyAlignment="1">
      <alignment horizontal="right"/>
    </xf>
    <xf numFmtId="0" fontId="16" fillId="0" borderId="0" xfId="0" quotePrefix="1" applyFont="1" applyFill="1" applyBorder="1" applyAlignment="1">
      <alignment horizontal="center"/>
    </xf>
    <xf numFmtId="0" fontId="16" fillId="0" borderId="6" xfId="0" applyFont="1" applyBorder="1" applyAlignment="1" applyProtection="1">
      <alignment horizontal="center"/>
    </xf>
    <xf numFmtId="0" fontId="23" fillId="0" borderId="0" xfId="0" applyFont="1" applyAlignment="1">
      <alignment horizontal="center"/>
    </xf>
    <xf numFmtId="0" fontId="40" fillId="0" borderId="0" xfId="0" applyFont="1" applyFill="1"/>
    <xf numFmtId="0" fontId="23" fillId="0" borderId="0" xfId="0" applyFont="1" applyFill="1"/>
    <xf numFmtId="6" fontId="16" fillId="0" borderId="2" xfId="0" applyNumberFormat="1" applyFont="1" applyFill="1" applyBorder="1" applyAlignment="1" applyProtection="1">
      <alignment horizontal="right"/>
    </xf>
    <xf numFmtId="0" fontId="15" fillId="0" borderId="6" xfId="0" applyFont="1" applyBorder="1"/>
    <xf numFmtId="0" fontId="15" fillId="0" borderId="1" xfId="0" applyFont="1" applyBorder="1"/>
    <xf numFmtId="0" fontId="15" fillId="0" borderId="7" xfId="0" applyFont="1" applyBorder="1"/>
    <xf numFmtId="5" fontId="13" fillId="0" borderId="25" xfId="0" applyNumberFormat="1" applyFont="1" applyBorder="1" applyAlignment="1">
      <alignment horizontal="right"/>
    </xf>
    <xf numFmtId="165" fontId="13" fillId="0" borderId="29" xfId="13" applyNumberFormat="1" applyFont="1" applyFill="1" applyBorder="1" applyAlignment="1">
      <alignment horizontal="right"/>
    </xf>
    <xf numFmtId="171" fontId="16" fillId="0" borderId="87" xfId="2" applyNumberFormat="1" applyFont="1" applyFill="1" applyBorder="1" applyAlignment="1">
      <alignment horizontal="left"/>
    </xf>
    <xf numFmtId="171" fontId="16" fillId="0" borderId="88" xfId="0" applyNumberFormat="1" applyFont="1" applyFill="1" applyBorder="1" applyAlignment="1">
      <alignment horizontal="left"/>
    </xf>
    <xf numFmtId="0" fontId="40" fillId="6" borderId="12" xfId="0" applyFont="1" applyFill="1" applyBorder="1" applyAlignment="1">
      <alignment horizontal="center" wrapText="1"/>
    </xf>
    <xf numFmtId="0" fontId="35" fillId="6" borderId="13" xfId="0" applyFont="1" applyFill="1" applyBorder="1" applyAlignment="1">
      <alignment horizontal="center" wrapText="1"/>
    </xf>
    <xf numFmtId="0" fontId="16" fillId="0" borderId="1" xfId="0" applyFont="1" applyBorder="1" applyAlignment="1">
      <alignment horizontal="center" wrapText="1"/>
    </xf>
    <xf numFmtId="0" fontId="26" fillId="0" borderId="0" xfId="0" applyFont="1" applyBorder="1"/>
    <xf numFmtId="0" fontId="16" fillId="0" borderId="5" xfId="0" quotePrefix="1" applyFont="1" applyBorder="1" applyAlignment="1">
      <alignment horizontal="left" indent="1"/>
    </xf>
    <xf numFmtId="0" fontId="14" fillId="0" borderId="4" xfId="0" applyFont="1" applyBorder="1" applyAlignment="1">
      <alignment horizontal="center"/>
    </xf>
    <xf numFmtId="0" fontId="16" fillId="0" borderId="0" xfId="0" applyFont="1" applyBorder="1" applyAlignment="1" applyProtection="1">
      <alignment horizontal="center"/>
      <protection locked="0"/>
    </xf>
    <xf numFmtId="0" fontId="14" fillId="0" borderId="5" xfId="0" applyFont="1" applyBorder="1" applyAlignment="1">
      <alignment horizontal="center"/>
    </xf>
    <xf numFmtId="0" fontId="14" fillId="0" borderId="0" xfId="0" applyFont="1" applyBorder="1" applyAlignment="1">
      <alignment horizontal="center"/>
    </xf>
    <xf numFmtId="0" fontId="20" fillId="0" borderId="0" xfId="0" applyFont="1" applyBorder="1" applyAlignment="1">
      <alignment horizontal="left"/>
    </xf>
    <xf numFmtId="0" fontId="15" fillId="0" borderId="4" xfId="0" applyFont="1" applyBorder="1" applyAlignment="1">
      <alignment horizontal="center"/>
    </xf>
    <xf numFmtId="0" fontId="16" fillId="0" borderId="8" xfId="0" applyFont="1" applyFill="1" applyBorder="1" applyAlignment="1">
      <alignment horizontal="center"/>
    </xf>
    <xf numFmtId="0" fontId="15" fillId="0" borderId="17" xfId="0" applyFont="1" applyBorder="1"/>
    <xf numFmtId="0" fontId="15" fillId="0" borderId="4" xfId="0" applyFont="1" applyBorder="1"/>
    <xf numFmtId="0" fontId="16" fillId="0" borderId="10" xfId="0" applyFont="1" applyBorder="1" applyAlignment="1">
      <alignment horizontal="center"/>
    </xf>
    <xf numFmtId="0" fontId="16" fillId="2" borderId="7" xfId="0" applyFont="1" applyFill="1" applyBorder="1"/>
    <xf numFmtId="0" fontId="15" fillId="0" borderId="0" xfId="0" applyFont="1" applyBorder="1" applyAlignment="1">
      <alignment horizontal="left"/>
    </xf>
    <xf numFmtId="0" fontId="15" fillId="0" borderId="3" xfId="0" applyFont="1" applyBorder="1" applyAlignment="1">
      <alignment horizontal="left"/>
    </xf>
    <xf numFmtId="0" fontId="14" fillId="0" borderId="5" xfId="0" applyFont="1" applyBorder="1" applyAlignment="1">
      <alignment horizontal="left"/>
    </xf>
    <xf numFmtId="0" fontId="14" fillId="0" borderId="0" xfId="0" applyFont="1" applyBorder="1" applyAlignment="1">
      <alignment horizontal="left"/>
    </xf>
    <xf numFmtId="0" fontId="15" fillId="0" borderId="18" xfId="0" applyFont="1" applyBorder="1" applyAlignment="1">
      <alignment horizontal="centerContinuous"/>
    </xf>
    <xf numFmtId="0" fontId="15" fillId="0" borderId="3" xfId="0" applyFont="1" applyBorder="1" applyAlignment="1">
      <alignment horizontal="centerContinuous"/>
    </xf>
    <xf numFmtId="0" fontId="13" fillId="0" borderId="5" xfId="0" applyFont="1" applyFill="1" applyBorder="1"/>
    <xf numFmtId="0" fontId="13" fillId="0" borderId="3" xfId="0" applyFont="1" applyFill="1" applyBorder="1"/>
    <xf numFmtId="0" fontId="13" fillId="0" borderId="6" xfId="0" applyFont="1" applyFill="1" applyBorder="1"/>
    <xf numFmtId="0" fontId="13" fillId="0" borderId="7" xfId="0" applyFont="1" applyFill="1" applyBorder="1"/>
    <xf numFmtId="0" fontId="20" fillId="0" borderId="0" xfId="0" applyFont="1" applyBorder="1"/>
    <xf numFmtId="0" fontId="15" fillId="0" borderId="0" xfId="0" applyFont="1" applyBorder="1" applyAlignment="1">
      <alignment horizontal="left"/>
    </xf>
    <xf numFmtId="0" fontId="15" fillId="0" borderId="3" xfId="0" applyFont="1" applyBorder="1" applyAlignment="1">
      <alignment horizontal="left"/>
    </xf>
    <xf numFmtId="0" fontId="14" fillId="0" borderId="5" xfId="0" applyFont="1" applyBorder="1" applyAlignment="1">
      <alignment horizontal="left"/>
    </xf>
    <xf numFmtId="0" fontId="14" fillId="0" borderId="0" xfId="0" applyFont="1" applyBorder="1" applyAlignment="1">
      <alignment horizontal="left"/>
    </xf>
    <xf numFmtId="0" fontId="15" fillId="0" borderId="1" xfId="0" applyFont="1" applyBorder="1"/>
    <xf numFmtId="0" fontId="16" fillId="0" borderId="6" xfId="0" applyFont="1" applyFill="1" applyBorder="1" applyAlignment="1">
      <alignment horizontal="center"/>
    </xf>
    <xf numFmtId="0" fontId="15" fillId="0" borderId="17" xfId="0" applyFont="1" applyBorder="1"/>
    <xf numFmtId="0" fontId="15" fillId="0" borderId="4" xfId="0" applyFont="1" applyBorder="1"/>
    <xf numFmtId="0" fontId="16" fillId="0" borderId="7" xfId="0" applyFont="1" applyBorder="1" applyAlignment="1">
      <alignment horizontal="center" wrapText="1"/>
    </xf>
    <xf numFmtId="0" fontId="14" fillId="0" borderId="5" xfId="0" applyFont="1" applyBorder="1" applyAlignment="1">
      <alignment horizontal="left"/>
    </xf>
    <xf numFmtId="0" fontId="14" fillId="0" borderId="0" xfId="0" applyFont="1" applyBorder="1" applyAlignment="1">
      <alignment horizontal="left"/>
    </xf>
    <xf numFmtId="0" fontId="15" fillId="0" borderId="0" xfId="0" applyFont="1" applyBorder="1" applyAlignment="1">
      <alignment horizontal="left"/>
    </xf>
    <xf numFmtId="0" fontId="15" fillId="0" borderId="3" xfId="0" applyFont="1" applyBorder="1" applyAlignment="1">
      <alignment horizontal="left"/>
    </xf>
    <xf numFmtId="0" fontId="20" fillId="0" borderId="0" xfId="0" applyFont="1" applyBorder="1" applyAlignment="1">
      <alignment horizontal="left"/>
    </xf>
    <xf numFmtId="0" fontId="20" fillId="0" borderId="3" xfId="0" applyFont="1" applyBorder="1" applyAlignment="1">
      <alignment horizontal="left"/>
    </xf>
    <xf numFmtId="0" fontId="15" fillId="0" borderId="6" xfId="0" applyFont="1" applyBorder="1"/>
    <xf numFmtId="0" fontId="15" fillId="0" borderId="1" xfId="0" applyFont="1" applyBorder="1"/>
    <xf numFmtId="0" fontId="15" fillId="0" borderId="7" xfId="0" applyFont="1" applyBorder="1"/>
    <xf numFmtId="0" fontId="14" fillId="0" borderId="5" xfId="0" applyFont="1" applyBorder="1" applyAlignment="1">
      <alignment horizontal="center"/>
    </xf>
    <xf numFmtId="0" fontId="14" fillId="0" borderId="0" xfId="0" applyFont="1" applyBorder="1" applyAlignment="1">
      <alignment horizontal="center"/>
    </xf>
    <xf numFmtId="0" fontId="14" fillId="0" borderId="3" xfId="0" applyFont="1" applyBorder="1" applyAlignment="1">
      <alignment horizontal="center"/>
    </xf>
    <xf numFmtId="0" fontId="16" fillId="0" borderId="8" xfId="0" applyFont="1" applyFill="1" applyBorder="1" applyAlignment="1">
      <alignment horizontal="center"/>
    </xf>
    <xf numFmtId="0" fontId="16" fillId="0" borderId="9" xfId="0" applyFont="1" applyFill="1" applyBorder="1" applyAlignment="1">
      <alignment horizontal="center"/>
    </xf>
    <xf numFmtId="0" fontId="16" fillId="0" borderId="10" xfId="0" applyFont="1" applyBorder="1" applyAlignment="1">
      <alignment horizontal="center"/>
    </xf>
    <xf numFmtId="0" fontId="14" fillId="0" borderId="18" xfId="0" applyFont="1" applyBorder="1" applyAlignment="1">
      <alignment horizontal="right"/>
    </xf>
    <xf numFmtId="0" fontId="16" fillId="0" borderId="0" xfId="0" applyFont="1" applyBorder="1" applyAlignment="1" applyProtection="1">
      <alignment horizontal="left" indent="1"/>
    </xf>
    <xf numFmtId="0" fontId="48" fillId="0" borderId="103" xfId="0" applyFont="1" applyBorder="1"/>
    <xf numFmtId="0" fontId="16" fillId="0" borderId="15" xfId="0" applyFont="1" applyBorder="1" applyAlignment="1" applyProtection="1">
      <alignment horizontal="center"/>
      <protection locked="0"/>
    </xf>
    <xf numFmtId="3" fontId="16" fillId="0" borderId="40" xfId="0" applyNumberFormat="1" applyFont="1" applyBorder="1" applyProtection="1">
      <protection locked="0"/>
    </xf>
    <xf numFmtId="0" fontId="16" fillId="4" borderId="12" xfId="0" applyFont="1" applyFill="1" applyBorder="1" applyAlignment="1">
      <alignment horizontal="center"/>
    </xf>
    <xf numFmtId="0" fontId="16" fillId="4" borderId="2" xfId="0" applyFont="1" applyFill="1" applyBorder="1" applyAlignment="1">
      <alignment horizontal="center"/>
    </xf>
    <xf numFmtId="0" fontId="13" fillId="2" borderId="104" xfId="0" applyFont="1" applyFill="1" applyBorder="1" applyAlignment="1">
      <alignment horizontal="center"/>
    </xf>
    <xf numFmtId="0" fontId="16" fillId="0" borderId="15" xfId="0" applyFont="1" applyBorder="1" applyProtection="1">
      <protection locked="0"/>
    </xf>
    <xf numFmtId="0" fontId="13" fillId="5" borderId="18" xfId="0" applyFont="1" applyFill="1" applyBorder="1" applyAlignment="1">
      <alignment horizontal="center" vertical="center"/>
    </xf>
    <xf numFmtId="0" fontId="16" fillId="5" borderId="7" xfId="0" applyFont="1" applyFill="1" applyBorder="1" applyAlignment="1">
      <alignment horizontal="center" wrapText="1"/>
    </xf>
    <xf numFmtId="0" fontId="16" fillId="5" borderId="0" xfId="0" applyFont="1" applyFill="1"/>
    <xf numFmtId="166" fontId="16" fillId="0" borderId="0" xfId="0" applyNumberFormat="1" applyFont="1" applyProtection="1">
      <protection locked="0"/>
    </xf>
    <xf numFmtId="3" fontId="16" fillId="5" borderId="0" xfId="0" applyNumberFormat="1" applyFont="1" applyFill="1"/>
    <xf numFmtId="166" fontId="16" fillId="5" borderId="0" xfId="0" applyNumberFormat="1" applyFont="1" applyFill="1"/>
    <xf numFmtId="3" fontId="16" fillId="5" borderId="0" xfId="0" quotePrefix="1" applyNumberFormat="1" applyFont="1" applyFill="1"/>
    <xf numFmtId="9" fontId="35" fillId="0" borderId="0" xfId="2" applyFont="1"/>
    <xf numFmtId="3" fontId="16" fillId="5" borderId="4" xfId="0" applyNumberFormat="1" applyFont="1" applyFill="1" applyBorder="1"/>
    <xf numFmtId="171" fontId="35" fillId="0" borderId="4" xfId="2" applyNumberFormat="1" applyFont="1" applyBorder="1"/>
    <xf numFmtId="3" fontId="16" fillId="0" borderId="105" xfId="0" applyNumberFormat="1" applyFont="1" applyBorder="1" applyProtection="1">
      <protection locked="0"/>
    </xf>
    <xf numFmtId="3" fontId="16" fillId="0" borderId="104" xfId="0" applyNumberFormat="1" applyFont="1" applyBorder="1"/>
    <xf numFmtId="0" fontId="16" fillId="4" borderId="0" xfId="0" applyFont="1" applyFill="1" applyBorder="1" applyAlignment="1">
      <alignment horizontal="center"/>
    </xf>
    <xf numFmtId="0" fontId="16" fillId="0" borderId="8" xfId="0" applyFont="1" applyBorder="1" applyAlignment="1">
      <alignment horizontal="center" wrapText="1"/>
    </xf>
    <xf numFmtId="171" fontId="35" fillId="0" borderId="0" xfId="2" applyNumberFormat="1" applyFont="1"/>
    <xf numFmtId="3" fontId="16" fillId="0" borderId="2" xfId="0" applyNumberFormat="1" applyFont="1" applyFill="1" applyBorder="1" applyAlignment="1" applyProtection="1">
      <alignment horizontal="right"/>
    </xf>
    <xf numFmtId="3" fontId="16" fillId="0" borderId="1" xfId="0" applyNumberFormat="1" applyFont="1" applyFill="1" applyBorder="1" applyAlignment="1" applyProtection="1">
      <alignment horizontal="right"/>
    </xf>
    <xf numFmtId="169" fontId="16" fillId="0" borderId="0" xfId="1" applyNumberFormat="1" applyFont="1" applyAlignment="1" applyProtection="1">
      <protection locked="0"/>
    </xf>
    <xf numFmtId="166" fontId="16" fillId="0" borderId="15" xfId="0" applyNumberFormat="1" applyFont="1" applyFill="1" applyBorder="1" applyAlignment="1" applyProtection="1">
      <alignment horizontal="center"/>
      <protection locked="0"/>
    </xf>
    <xf numFmtId="166" fontId="16" fillId="0" borderId="1" xfId="0" applyNumberFormat="1" applyFont="1" applyFill="1" applyBorder="1" applyAlignment="1" applyProtection="1">
      <alignment horizontal="center"/>
      <protection locked="0"/>
    </xf>
    <xf numFmtId="0" fontId="15" fillId="0" borderId="0" xfId="0" quotePrefix="1" applyFont="1"/>
    <xf numFmtId="164" fontId="16" fillId="0" borderId="15" xfId="0" applyNumberFormat="1" applyFont="1" applyFill="1" applyBorder="1" applyProtection="1">
      <protection locked="0"/>
    </xf>
    <xf numFmtId="164" fontId="16" fillId="0" borderId="34" xfId="0" applyNumberFormat="1" applyFont="1" applyFill="1" applyBorder="1" applyProtection="1">
      <protection locked="0"/>
    </xf>
    <xf numFmtId="0" fontId="17" fillId="4" borderId="8" xfId="0" quotePrefix="1" applyFont="1" applyFill="1" applyBorder="1" applyAlignment="1">
      <alignment horizontal="center"/>
    </xf>
    <xf numFmtId="3" fontId="16" fillId="0" borderId="92" xfId="0" applyNumberFormat="1" applyFont="1" applyBorder="1"/>
    <xf numFmtId="3" fontId="16" fillId="0" borderId="93" xfId="0" applyNumberFormat="1" applyFont="1" applyBorder="1"/>
    <xf numFmtId="3" fontId="16" fillId="0" borderId="94" xfId="0" applyNumberFormat="1" applyFont="1" applyBorder="1" applyProtection="1"/>
    <xf numFmtId="3" fontId="16" fillId="0" borderId="100" xfId="0" applyNumberFormat="1" applyFont="1" applyBorder="1" applyProtection="1">
      <protection locked="0"/>
    </xf>
    <xf numFmtId="0" fontId="50" fillId="0" borderId="101" xfId="4" applyFont="1" applyBorder="1"/>
    <xf numFmtId="0" fontId="51" fillId="0" borderId="0" xfId="4" applyFont="1"/>
    <xf numFmtId="0" fontId="51" fillId="0" borderId="0" xfId="4" applyFont="1" applyFill="1"/>
    <xf numFmtId="0" fontId="52" fillId="0" borderId="101" xfId="4" applyFont="1" applyFill="1" applyBorder="1"/>
    <xf numFmtId="0" fontId="52" fillId="0" borderId="0" xfId="4" applyFont="1" applyFill="1"/>
    <xf numFmtId="0" fontId="53" fillId="0" borderId="0" xfId="4" applyFont="1" applyAlignment="1">
      <alignment horizontal="right"/>
    </xf>
    <xf numFmtId="0" fontId="51" fillId="0" borderId="101" xfId="4" applyFont="1" applyBorder="1"/>
    <xf numFmtId="0" fontId="54" fillId="0" borderId="0" xfId="4" applyFont="1" applyAlignment="1">
      <alignment horizontal="right"/>
    </xf>
    <xf numFmtId="0" fontId="51" fillId="0" borderId="0" xfId="4" applyFont="1" applyAlignment="1">
      <alignment horizontal="left"/>
    </xf>
    <xf numFmtId="0" fontId="51" fillId="0" borderId="0" xfId="4" applyFont="1" applyAlignment="1">
      <alignment horizontal="right"/>
    </xf>
    <xf numFmtId="0" fontId="51" fillId="0" borderId="0" xfId="4" applyFont="1" applyBorder="1" applyAlignment="1">
      <alignment horizontal="left" indent="1"/>
    </xf>
    <xf numFmtId="0" fontId="51" fillId="0" borderId="0" xfId="4" applyFont="1" applyAlignment="1">
      <alignment horizontal="left" indent="1"/>
    </xf>
    <xf numFmtId="3" fontId="51" fillId="0" borderId="0" xfId="4" applyNumberFormat="1" applyFont="1" applyAlignment="1">
      <alignment horizontal="left" indent="1"/>
    </xf>
    <xf numFmtId="0" fontId="51" fillId="0" borderId="0" xfId="4" applyFont="1" applyProtection="1"/>
    <xf numFmtId="0" fontId="53" fillId="0" borderId="101" xfId="4" quotePrefix="1" applyFont="1" applyBorder="1"/>
    <xf numFmtId="0" fontId="51" fillId="0" borderId="0" xfId="4" applyFont="1" applyFill="1" applyAlignment="1">
      <alignment horizontal="left"/>
    </xf>
    <xf numFmtId="0" fontId="50" fillId="0" borderId="101" xfId="4" applyFont="1" applyFill="1" applyBorder="1"/>
    <xf numFmtId="0" fontId="50" fillId="0" borderId="0" xfId="4" applyFont="1" applyFill="1"/>
    <xf numFmtId="0" fontId="51" fillId="0" borderId="102" xfId="4" applyFont="1" applyFill="1" applyBorder="1" applyAlignment="1">
      <alignment horizontal="left"/>
    </xf>
    <xf numFmtId="0" fontId="51" fillId="0" borderId="102" xfId="4" applyFont="1" applyFill="1" applyBorder="1"/>
    <xf numFmtId="0" fontId="50" fillId="0" borderId="0" xfId="4" applyFont="1"/>
    <xf numFmtId="0" fontId="55" fillId="0" borderId="101" xfId="4" applyFont="1" applyBorder="1"/>
    <xf numFmtId="0" fontId="14" fillId="0" borderId="4" xfId="0" applyFont="1" applyBorder="1" applyAlignment="1">
      <alignment horizontal="centerContinuous"/>
    </xf>
    <xf numFmtId="0" fontId="14" fillId="0" borderId="0" xfId="0" applyFont="1" applyBorder="1" applyAlignment="1">
      <alignment horizontal="centerContinuous"/>
    </xf>
    <xf numFmtId="0" fontId="13" fillId="0" borderId="1" xfId="0" applyFont="1" applyFill="1" applyBorder="1"/>
    <xf numFmtId="5" fontId="16" fillId="0" borderId="25" xfId="0" applyNumberFormat="1" applyFont="1" applyBorder="1" applyAlignment="1">
      <alignment horizontal="right"/>
    </xf>
    <xf numFmtId="5" fontId="13" fillId="0" borderId="108" xfId="0" applyNumberFormat="1" applyFont="1" applyBorder="1" applyAlignment="1">
      <alignment horizontal="right"/>
    </xf>
    <xf numFmtId="0" fontId="16" fillId="2" borderId="30" xfId="0" applyFont="1" applyFill="1" applyBorder="1" applyAlignment="1">
      <alignment horizontal="right"/>
    </xf>
    <xf numFmtId="5" fontId="13" fillId="0" borderId="84" xfId="0" applyNumberFormat="1" applyFont="1" applyFill="1" applyBorder="1" applyAlignment="1">
      <alignment horizontal="right"/>
    </xf>
    <xf numFmtId="0" fontId="20" fillId="0" borderId="3" xfId="0" applyFont="1" applyBorder="1" applyAlignment="1">
      <alignment horizontal="right"/>
    </xf>
    <xf numFmtId="0" fontId="15" fillId="0" borderId="3" xfId="0" applyFont="1" applyBorder="1" applyAlignment="1">
      <alignment horizontal="right"/>
    </xf>
    <xf numFmtId="0" fontId="15" fillId="0" borderId="5" xfId="0" applyFont="1" applyBorder="1" applyAlignment="1">
      <alignment horizontal="left"/>
    </xf>
    <xf numFmtId="0" fontId="61" fillId="0" borderId="34" xfId="0" applyFont="1" applyBorder="1" applyAlignment="1">
      <alignment horizontal="left" indent="1"/>
    </xf>
    <xf numFmtId="165" fontId="13" fillId="2" borderId="32" xfId="0" applyNumberFormat="1" applyFont="1" applyFill="1" applyBorder="1" applyAlignment="1">
      <alignment horizontal="right"/>
    </xf>
    <xf numFmtId="5" fontId="13" fillId="0" borderId="30" xfId="0" applyNumberFormat="1" applyFont="1" applyBorder="1" applyAlignment="1">
      <alignment horizontal="right"/>
    </xf>
    <xf numFmtId="5" fontId="13" fillId="0" borderId="3" xfId="0" applyNumberFormat="1" applyFont="1" applyBorder="1" applyAlignment="1">
      <alignment horizontal="right"/>
    </xf>
    <xf numFmtId="0" fontId="16" fillId="0" borderId="12" xfId="0" applyFont="1" applyBorder="1" applyAlignment="1"/>
    <xf numFmtId="10" fontId="16" fillId="2" borderId="0" xfId="0" applyNumberFormat="1" applyFont="1" applyFill="1" applyBorder="1"/>
    <xf numFmtId="0" fontId="15" fillId="0" borderId="1" xfId="0" applyFont="1" applyBorder="1" applyAlignment="1">
      <alignment horizontal="left"/>
    </xf>
    <xf numFmtId="0" fontId="16" fillId="0" borderId="68" xfId="0" applyFont="1" applyBorder="1" applyAlignment="1">
      <alignment horizontal="left"/>
    </xf>
    <xf numFmtId="0" fontId="16" fillId="0" borderId="68" xfId="0" applyFont="1" applyBorder="1"/>
    <xf numFmtId="0" fontId="24" fillId="2" borderId="41" xfId="0" applyFont="1" applyFill="1" applyBorder="1"/>
    <xf numFmtId="0" fontId="16" fillId="7" borderId="93" xfId="0" applyFont="1" applyFill="1" applyBorder="1" applyAlignment="1" applyProtection="1">
      <alignment horizontal="left" wrapText="1"/>
      <protection locked="0"/>
    </xf>
    <xf numFmtId="0" fontId="16" fillId="7" borderId="94" xfId="0" applyFont="1" applyFill="1" applyBorder="1" applyAlignment="1" applyProtection="1">
      <alignment horizontal="left" wrapText="1"/>
      <protection locked="0"/>
    </xf>
    <xf numFmtId="0" fontId="16" fillId="4" borderId="41" xfId="0" applyFont="1" applyFill="1" applyBorder="1" applyAlignment="1">
      <alignment horizontal="left"/>
    </xf>
    <xf numFmtId="0" fontId="16" fillId="4" borderId="0" xfId="0" quotePrefix="1" applyFont="1" applyFill="1" applyBorder="1" applyAlignment="1">
      <alignment horizontal="center"/>
    </xf>
    <xf numFmtId="165" fontId="16" fillId="4" borderId="0" xfId="0" quotePrefix="1" applyNumberFormat="1" applyFont="1" applyFill="1" applyBorder="1" applyAlignment="1">
      <alignment horizontal="center"/>
    </xf>
    <xf numFmtId="165" fontId="16" fillId="4" borderId="3" xfId="0" quotePrefix="1" applyNumberFormat="1" applyFont="1" applyFill="1" applyBorder="1" applyAlignment="1">
      <alignment horizontal="center"/>
    </xf>
    <xf numFmtId="0" fontId="16" fillId="7" borderId="92" xfId="0" applyFont="1" applyFill="1" applyBorder="1" applyAlignment="1" applyProtection="1">
      <alignment horizontal="left" wrapText="1"/>
      <protection locked="0"/>
    </xf>
    <xf numFmtId="0" fontId="16" fillId="4" borderId="93" xfId="0" applyFont="1" applyFill="1" applyBorder="1" applyAlignment="1" applyProtection="1">
      <alignment horizontal="left" wrapText="1"/>
    </xf>
    <xf numFmtId="0" fontId="16" fillId="4" borderId="94" xfId="0" applyFont="1" applyFill="1" applyBorder="1" applyAlignment="1" applyProtection="1">
      <alignment horizontal="left" wrapText="1"/>
    </xf>
    <xf numFmtId="0" fontId="17" fillId="0" borderId="18" xfId="0" applyFont="1" applyFill="1" applyBorder="1"/>
    <xf numFmtId="0" fontId="15" fillId="11" borderId="8" xfId="0" applyFont="1" applyFill="1" applyBorder="1" applyProtection="1">
      <protection locked="0"/>
    </xf>
    <xf numFmtId="169" fontId="16" fillId="0" borderId="3" xfId="1" applyNumberFormat="1" applyFont="1" applyFill="1" applyBorder="1" applyAlignment="1" applyProtection="1">
      <alignment horizontal="right" wrapText="1"/>
      <protection locked="0"/>
    </xf>
    <xf numFmtId="169" fontId="16" fillId="0" borderId="3" xfId="1" applyNumberFormat="1" applyFont="1" applyBorder="1" applyAlignment="1" applyProtection="1">
      <alignment horizontal="right"/>
      <protection locked="0"/>
    </xf>
    <xf numFmtId="0" fontId="0" fillId="0" borderId="5" xfId="0" applyBorder="1"/>
    <xf numFmtId="0" fontId="57" fillId="0" borderId="0" xfId="0" applyFont="1" applyFill="1" applyBorder="1" applyProtection="1"/>
    <xf numFmtId="0" fontId="14" fillId="0" borderId="5" xfId="0" applyFont="1" applyFill="1" applyBorder="1" applyAlignment="1">
      <alignment horizontal="center"/>
    </xf>
    <xf numFmtId="0" fontId="14" fillId="0" borderId="0" xfId="0" applyFont="1" applyFill="1" applyBorder="1" applyAlignment="1">
      <alignment horizontal="center"/>
    </xf>
    <xf numFmtId="0" fontId="14" fillId="0" borderId="0" xfId="0" applyFont="1" applyBorder="1" applyAlignment="1">
      <alignment horizontal="center"/>
    </xf>
    <xf numFmtId="0" fontId="15" fillId="0" borderId="6" xfId="0" applyFont="1" applyBorder="1"/>
    <xf numFmtId="0" fontId="15" fillId="0" borderId="1" xfId="0" applyFont="1" applyBorder="1"/>
    <xf numFmtId="0" fontId="15" fillId="0" borderId="7" xfId="0" applyFont="1" applyBorder="1"/>
    <xf numFmtId="0" fontId="16" fillId="0" borderId="0" xfId="0" applyFont="1" applyBorder="1" applyAlignment="1" applyProtection="1">
      <alignment horizontal="center"/>
      <protection locked="0"/>
    </xf>
    <xf numFmtId="0" fontId="17" fillId="6" borderId="10" xfId="0" applyFont="1" applyFill="1" applyBorder="1" applyAlignment="1">
      <alignment horizontal="center" wrapText="1"/>
    </xf>
    <xf numFmtId="0" fontId="14" fillId="0" borderId="4" xfId="0" applyFont="1" applyFill="1" applyBorder="1" applyAlignment="1">
      <alignment horizontal="center"/>
    </xf>
    <xf numFmtId="0" fontId="14" fillId="0" borderId="0" xfId="0" applyFont="1" applyFill="1" applyBorder="1" applyAlignment="1">
      <alignment horizontal="center"/>
    </xf>
    <xf numFmtId="0" fontId="20" fillId="0" borderId="0" xfId="0" applyFont="1" applyBorder="1" applyAlignment="1">
      <alignment horizontal="left"/>
    </xf>
    <xf numFmtId="0" fontId="14" fillId="0" borderId="0" xfId="0" applyFont="1" applyBorder="1" applyAlignment="1">
      <alignment horizontal="left"/>
    </xf>
    <xf numFmtId="0" fontId="15" fillId="0" borderId="0" xfId="0" applyFont="1" applyBorder="1" applyAlignment="1">
      <alignment horizontal="left"/>
    </xf>
    <xf numFmtId="0" fontId="14" fillId="0" borderId="0" xfId="0" applyFont="1" applyBorder="1" applyAlignment="1">
      <alignment horizontal="center"/>
    </xf>
    <xf numFmtId="0" fontId="15" fillId="0" borderId="17" xfId="0" applyFont="1" applyBorder="1"/>
    <xf numFmtId="0" fontId="15" fillId="0" borderId="4" xfId="0" applyFont="1" applyBorder="1"/>
    <xf numFmtId="0" fontId="16" fillId="0" borderId="0" xfId="0" applyFont="1" applyBorder="1" applyAlignment="1" applyProtection="1">
      <alignment horizontal="center"/>
    </xf>
    <xf numFmtId="0" fontId="16" fillId="0" borderId="8" xfId="0" applyFont="1" applyBorder="1"/>
    <xf numFmtId="0" fontId="62" fillId="0" borderId="3" xfId="0" applyFont="1" applyBorder="1" applyAlignment="1">
      <alignment horizontal="right"/>
    </xf>
    <xf numFmtId="0" fontId="62" fillId="0" borderId="0" xfId="0" applyFont="1" applyBorder="1" applyAlignment="1">
      <alignment horizontal="right"/>
    </xf>
    <xf numFmtId="0" fontId="14" fillId="0" borderId="0" xfId="0" applyFont="1" applyFill="1" applyBorder="1" applyAlignment="1">
      <alignment horizontal="left"/>
    </xf>
    <xf numFmtId="0" fontId="17" fillId="6" borderId="10" xfId="0" applyFont="1" applyFill="1" applyBorder="1" applyAlignment="1">
      <alignment horizontal="center" wrapText="1"/>
    </xf>
    <xf numFmtId="0" fontId="14" fillId="0" borderId="0" xfId="0" applyFont="1" applyFill="1" applyBorder="1" applyAlignment="1">
      <alignment horizontal="center"/>
    </xf>
    <xf numFmtId="0" fontId="15" fillId="0" borderId="0" xfId="0" applyFont="1" applyBorder="1" applyAlignment="1">
      <alignment horizontal="left"/>
    </xf>
    <xf numFmtId="0" fontId="20" fillId="0" borderId="0" xfId="0" applyFont="1" applyBorder="1" applyAlignment="1">
      <alignment horizontal="left"/>
    </xf>
    <xf numFmtId="0" fontId="14" fillId="0" borderId="0" xfId="0" applyFont="1" applyBorder="1" applyAlignment="1">
      <alignment horizontal="center"/>
    </xf>
    <xf numFmtId="9" fontId="16" fillId="0" borderId="36" xfId="0" applyNumberFormat="1" applyFont="1" applyBorder="1" applyAlignment="1" applyProtection="1">
      <alignment horizontal="center"/>
      <protection locked="0"/>
    </xf>
    <xf numFmtId="9" fontId="16" fillId="0" borderId="37" xfId="0" applyNumberFormat="1" applyFont="1" applyBorder="1" applyAlignment="1" applyProtection="1">
      <alignment horizontal="center"/>
      <protection locked="0"/>
    </xf>
    <xf numFmtId="9" fontId="16" fillId="0" borderId="115" xfId="0" applyNumberFormat="1" applyFont="1" applyBorder="1" applyAlignment="1" applyProtection="1">
      <alignment horizontal="center"/>
      <protection locked="0"/>
    </xf>
    <xf numFmtId="0" fontId="16" fillId="8" borderId="5" xfId="0" applyFont="1" applyFill="1" applyBorder="1" applyAlignment="1">
      <alignment horizontal="center"/>
    </xf>
    <xf numFmtId="0" fontId="16" fillId="8" borderId="0" xfId="0" applyFont="1" applyFill="1" applyBorder="1" applyAlignment="1">
      <alignment horizontal="center" wrapText="1"/>
    </xf>
    <xf numFmtId="0" fontId="16" fillId="8" borderId="0" xfId="0" applyFont="1" applyFill="1" applyBorder="1" applyAlignment="1">
      <alignment horizontal="center"/>
    </xf>
    <xf numFmtId="0" fontId="16" fillId="0" borderId="0" xfId="0" applyNumberFormat="1" applyFont="1" applyFill="1" applyBorder="1"/>
    <xf numFmtId="0" fontId="16" fillId="0" borderId="0" xfId="0" applyFont="1" applyFill="1" applyBorder="1" applyProtection="1"/>
    <xf numFmtId="0" fontId="16" fillId="8" borderId="8" xfId="0" applyFont="1" applyFill="1" applyBorder="1" applyAlignment="1">
      <alignment horizontal="center" wrapText="1"/>
    </xf>
    <xf numFmtId="0" fontId="16" fillId="8" borderId="8" xfId="0" applyFont="1" applyFill="1" applyBorder="1" applyAlignment="1">
      <alignment horizontal="center"/>
    </xf>
    <xf numFmtId="0" fontId="24" fillId="0" borderId="0" xfId="0" applyFont="1" applyBorder="1" applyAlignment="1" applyProtection="1">
      <alignment horizontal="left" wrapText="1"/>
      <protection locked="0"/>
    </xf>
    <xf numFmtId="5" fontId="16" fillId="0" borderId="36" xfId="0" applyNumberFormat="1" applyFont="1" applyBorder="1" applyAlignment="1" applyProtection="1">
      <alignment horizontal="right"/>
      <protection locked="0"/>
    </xf>
    <xf numFmtId="5" fontId="16" fillId="0" borderId="37" xfId="0" applyNumberFormat="1" applyFont="1" applyBorder="1" applyAlignment="1" applyProtection="1">
      <alignment horizontal="right"/>
      <protection locked="0"/>
    </xf>
    <xf numFmtId="0" fontId="10" fillId="0" borderId="0" xfId="0" applyFont="1" applyBorder="1"/>
    <xf numFmtId="0" fontId="17" fillId="0" borderId="5" xfId="0" applyFont="1" applyBorder="1" applyAlignment="1">
      <alignment vertical="center"/>
    </xf>
    <xf numFmtId="0" fontId="17" fillId="0" borderId="0" xfId="0" quotePrefix="1" applyFont="1" applyBorder="1" applyAlignment="1" applyProtection="1">
      <alignment horizontal="left" vertical="center"/>
    </xf>
    <xf numFmtId="0" fontId="17" fillId="0" borderId="0" xfId="0" quotePrefix="1" applyFont="1" applyBorder="1" applyAlignment="1">
      <alignment vertical="center"/>
    </xf>
    <xf numFmtId="0" fontId="17" fillId="0" borderId="0" xfId="0" applyFont="1" applyBorder="1" applyAlignment="1" applyProtection="1">
      <alignment horizontal="left" vertical="center"/>
    </xf>
    <xf numFmtId="0" fontId="17" fillId="0" borderId="0" xfId="0" applyFont="1" applyBorder="1" applyAlignment="1" applyProtection="1">
      <alignment vertical="center"/>
    </xf>
    <xf numFmtId="0" fontId="17" fillId="0" borderId="0" xfId="0" applyFont="1" applyAlignment="1">
      <alignment vertical="center"/>
    </xf>
    <xf numFmtId="166" fontId="15" fillId="0" borderId="1" xfId="0" applyNumberFormat="1" applyFont="1" applyFill="1" applyBorder="1" applyAlignment="1">
      <alignment horizontal="left"/>
    </xf>
    <xf numFmtId="5" fontId="16" fillId="0" borderId="49" xfId="0" applyNumberFormat="1" applyFont="1" applyBorder="1" applyAlignment="1" applyProtection="1">
      <alignment horizontal="right"/>
    </xf>
    <xf numFmtId="0" fontId="16" fillId="0" borderId="41" xfId="0" applyFont="1" applyBorder="1" applyAlignment="1" applyProtection="1">
      <alignment horizontal="center" wrapText="1"/>
    </xf>
    <xf numFmtId="0" fontId="16" fillId="0" borderId="8" xfId="0" applyFont="1" applyFill="1" applyBorder="1"/>
    <xf numFmtId="5" fontId="16" fillId="0" borderId="93" xfId="0" applyNumberFormat="1" applyFont="1" applyBorder="1" applyAlignment="1" applyProtection="1">
      <alignment horizontal="right"/>
    </xf>
    <xf numFmtId="0" fontId="16" fillId="0" borderId="0" xfId="0" quotePrefix="1" applyFont="1" applyBorder="1" applyAlignment="1">
      <alignment horizontal="left" indent="2"/>
    </xf>
    <xf numFmtId="0" fontId="16" fillId="7" borderId="25" xfId="0" applyFont="1" applyFill="1" applyBorder="1" applyAlignment="1" applyProtection="1">
      <alignment horizontal="left" vertical="top" wrapText="1"/>
      <protection locked="0"/>
    </xf>
    <xf numFmtId="0" fontId="13" fillId="0" borderId="5" xfId="0" quotePrefix="1" applyFont="1" applyBorder="1"/>
    <xf numFmtId="4" fontId="16" fillId="0" borderId="119" xfId="0" applyNumberFormat="1" applyFont="1" applyBorder="1" applyAlignment="1" applyProtection="1">
      <alignment horizontal="right"/>
    </xf>
    <xf numFmtId="0" fontId="16" fillId="4" borderId="118" xfId="0" applyFont="1" applyFill="1" applyBorder="1"/>
    <xf numFmtId="4" fontId="16" fillId="0" borderId="4" xfId="0" applyNumberFormat="1" applyFont="1" applyFill="1" applyBorder="1" applyAlignment="1" applyProtection="1">
      <alignment horizontal="right"/>
    </xf>
    <xf numFmtId="0" fontId="16" fillId="2" borderId="0" xfId="0" applyFont="1" applyFill="1" applyBorder="1" applyAlignment="1" applyProtection="1">
      <alignment horizontal="right"/>
    </xf>
    <xf numFmtId="5" fontId="16" fillId="0" borderId="18" xfId="0" applyNumberFormat="1" applyFont="1" applyFill="1" applyBorder="1" applyAlignment="1" applyProtection="1">
      <alignment horizontal="right"/>
    </xf>
    <xf numFmtId="5" fontId="16" fillId="0" borderId="41" xfId="0" applyNumberFormat="1" applyFont="1" applyFill="1" applyBorder="1" applyAlignment="1" applyProtection="1">
      <alignment horizontal="right"/>
    </xf>
    <xf numFmtId="0" fontId="12" fillId="0" borderId="0" xfId="0" applyFont="1"/>
    <xf numFmtId="0" fontId="16" fillId="0" borderId="5" xfId="0" applyFont="1" applyFill="1" applyBorder="1" applyAlignment="1">
      <alignment horizontal="left" indent="4"/>
    </xf>
    <xf numFmtId="0" fontId="13" fillId="0" borderId="5" xfId="0" applyFont="1" applyFill="1" applyBorder="1" applyAlignment="1">
      <alignment horizontal="left" indent="2"/>
    </xf>
    <xf numFmtId="169" fontId="16" fillId="0" borderId="0" xfId="1" applyNumberFormat="1" applyFont="1" applyBorder="1"/>
    <xf numFmtId="169" fontId="16" fillId="13" borderId="41" xfId="0" applyNumberFormat="1" applyFont="1" applyFill="1" applyBorder="1"/>
    <xf numFmtId="44" fontId="16" fillId="13" borderId="41" xfId="13" applyFont="1" applyFill="1" applyBorder="1"/>
    <xf numFmtId="0" fontId="0" fillId="0" borderId="3" xfId="0" applyBorder="1"/>
    <xf numFmtId="0" fontId="16" fillId="0" borderId="5" xfId="0" applyFont="1" applyBorder="1" applyAlignment="1">
      <alignment horizontal="left" indent="4"/>
    </xf>
    <xf numFmtId="0" fontId="16" fillId="0" borderId="0" xfId="0" applyFont="1" applyBorder="1" applyAlignment="1" applyProtection="1">
      <alignment horizontal="center"/>
      <protection locked="0"/>
    </xf>
    <xf numFmtId="0" fontId="16" fillId="0" borderId="13" xfId="0" applyFont="1" applyBorder="1" applyAlignment="1">
      <alignment horizontal="center"/>
    </xf>
    <xf numFmtId="0" fontId="14" fillId="0" borderId="0" xfId="0" applyFont="1" applyFill="1" applyBorder="1" applyAlignment="1">
      <alignment horizontal="center"/>
    </xf>
    <xf numFmtId="0" fontId="14" fillId="0" borderId="3" xfId="0" applyFont="1" applyFill="1" applyBorder="1" applyAlignment="1">
      <alignment horizontal="center"/>
    </xf>
    <xf numFmtId="0" fontId="20" fillId="0" borderId="0" xfId="0" applyFont="1" applyBorder="1"/>
    <xf numFmtId="0" fontId="20" fillId="0" borderId="0" xfId="0" applyFont="1" applyBorder="1" applyAlignment="1">
      <alignment horizontal="left"/>
    </xf>
    <xf numFmtId="0" fontId="14" fillId="0" borderId="0" xfId="0" applyFont="1" applyBorder="1" applyAlignment="1">
      <alignment horizontal="left"/>
    </xf>
    <xf numFmtId="0" fontId="15" fillId="0" borderId="0" xfId="0" applyFont="1" applyBorder="1" applyAlignment="1">
      <alignment horizontal="left"/>
    </xf>
    <xf numFmtId="0" fontId="14" fillId="0" borderId="5" xfId="0" applyFont="1" applyBorder="1" applyAlignment="1">
      <alignment horizontal="center"/>
    </xf>
    <xf numFmtId="0" fontId="14" fillId="0" borderId="0" xfId="0" applyFont="1" applyBorder="1" applyAlignment="1">
      <alignment horizontal="center"/>
    </xf>
    <xf numFmtId="0" fontId="16" fillId="0" borderId="13" xfId="0" applyFont="1" applyFill="1" applyBorder="1" applyAlignment="1">
      <alignment horizontal="center"/>
    </xf>
    <xf numFmtId="0" fontId="16" fillId="0" borderId="1" xfId="0" applyFont="1" applyFill="1" applyBorder="1" applyAlignment="1">
      <alignment horizontal="center"/>
    </xf>
    <xf numFmtId="0" fontId="16" fillId="0" borderId="8" xfId="0" applyFont="1" applyFill="1" applyBorder="1" applyAlignment="1">
      <alignment horizontal="center"/>
    </xf>
    <xf numFmtId="0" fontId="15" fillId="0" borderId="4" xfId="0" applyFont="1" applyBorder="1"/>
    <xf numFmtId="0" fontId="16" fillId="0" borderId="3" xfId="0" applyFont="1" applyBorder="1" applyAlignment="1">
      <alignment horizontal="center" wrapText="1"/>
    </xf>
    <xf numFmtId="0" fontId="16" fillId="0" borderId="41"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0" fillId="0" borderId="6" xfId="0" applyBorder="1"/>
    <xf numFmtId="0" fontId="0" fillId="0" borderId="1" xfId="0" applyBorder="1"/>
    <xf numFmtId="166" fontId="15" fillId="0" borderId="1" xfId="0" applyNumberFormat="1" applyFont="1" applyBorder="1" applyAlignment="1">
      <alignment horizontal="right"/>
    </xf>
    <xf numFmtId="0" fontId="23" fillId="0" borderId="0" xfId="0" applyFont="1" applyFill="1" applyBorder="1" applyProtection="1"/>
    <xf numFmtId="0" fontId="23" fillId="0" borderId="0" xfId="0" applyFont="1" applyBorder="1" applyAlignment="1">
      <alignment horizontal="left" indent="2"/>
    </xf>
    <xf numFmtId="0" fontId="16" fillId="0" borderId="69" xfId="0" applyFont="1" applyBorder="1"/>
    <xf numFmtId="0" fontId="16" fillId="0" borderId="4" xfId="0" applyFont="1" applyFill="1" applyBorder="1"/>
    <xf numFmtId="0" fontId="16" fillId="0" borderId="5" xfId="0" quotePrefix="1" applyFont="1" applyFill="1" applyBorder="1" applyAlignment="1">
      <alignment horizontal="left" indent="2"/>
    </xf>
    <xf numFmtId="0" fontId="64" fillId="0" borderId="0" xfId="0" applyFont="1"/>
    <xf numFmtId="0" fontId="64" fillId="0" borderId="0" xfId="0" applyFont="1" applyAlignment="1">
      <alignment horizontal="center"/>
    </xf>
    <xf numFmtId="169" fontId="17" fillId="0" borderId="0" xfId="1" applyNumberFormat="1" applyFont="1"/>
    <xf numFmtId="0" fontId="15" fillId="0" borderId="1" xfId="0" applyFont="1" applyFill="1" applyBorder="1" applyAlignment="1">
      <alignment horizontal="center"/>
    </xf>
    <xf numFmtId="0" fontId="16" fillId="0" borderId="3" xfId="0" applyFont="1" applyBorder="1" applyAlignment="1">
      <alignment vertical="center" wrapText="1"/>
    </xf>
    <xf numFmtId="0" fontId="16" fillId="0" borderId="3" xfId="0" applyFont="1" applyFill="1" applyBorder="1" applyProtection="1">
      <protection locked="0"/>
    </xf>
    <xf numFmtId="0" fontId="17" fillId="0" borderId="8" xfId="0" applyFont="1" applyFill="1" applyBorder="1" applyAlignment="1">
      <alignment horizontal="center" vertical="center" wrapText="1"/>
    </xf>
    <xf numFmtId="5" fontId="16" fillId="0" borderId="125" xfId="0" applyNumberFormat="1" applyFont="1" applyBorder="1" applyAlignment="1" applyProtection="1">
      <alignment horizontal="right"/>
      <protection locked="0"/>
    </xf>
    <xf numFmtId="0" fontId="16" fillId="0" borderId="108" xfId="0" applyFont="1" applyFill="1" applyBorder="1" applyAlignment="1" applyProtection="1">
      <alignment horizontal="left" vertical="top" wrapText="1"/>
      <protection locked="0"/>
    </xf>
    <xf numFmtId="5" fontId="16" fillId="0" borderId="81" xfId="0" applyNumberFormat="1" applyFont="1" applyBorder="1" applyAlignment="1" applyProtection="1">
      <alignment horizontal="right"/>
      <protection locked="0"/>
    </xf>
    <xf numFmtId="0" fontId="16" fillId="0" borderId="30" xfId="0" applyFont="1" applyFill="1" applyBorder="1" applyAlignment="1" applyProtection="1">
      <alignment horizontal="left" vertical="top" wrapText="1"/>
      <protection locked="0"/>
    </xf>
    <xf numFmtId="0" fontId="14" fillId="0" borderId="7" xfId="0" applyFont="1" applyFill="1" applyBorder="1" applyAlignment="1">
      <alignment horizontal="center"/>
    </xf>
    <xf numFmtId="5" fontId="16" fillId="0" borderId="5" xfId="0" quotePrefix="1" applyNumberFormat="1" applyFont="1" applyFill="1" applyBorder="1" applyAlignment="1" applyProtection="1">
      <alignment horizontal="right"/>
      <protection locked="0"/>
    </xf>
    <xf numFmtId="0" fontId="16" fillId="0" borderId="67" xfId="0" applyFont="1" applyBorder="1" applyAlignment="1" applyProtection="1">
      <alignment horizontal="center" wrapText="1"/>
    </xf>
    <xf numFmtId="6" fontId="16" fillId="0" borderId="124" xfId="0" applyNumberFormat="1" applyFont="1" applyFill="1" applyBorder="1" applyAlignment="1" applyProtection="1">
      <alignment horizontal="right"/>
    </xf>
    <xf numFmtId="0" fontId="17" fillId="0" borderId="3" xfId="0" applyFont="1" applyFill="1" applyBorder="1" applyAlignment="1" applyProtection="1">
      <alignment horizontal="left" vertical="top" wrapText="1"/>
      <protection locked="0"/>
    </xf>
    <xf numFmtId="0" fontId="16" fillId="0" borderId="0" xfId="0" applyFont="1" applyFill="1" applyBorder="1" applyAlignment="1">
      <alignment vertical="center"/>
    </xf>
    <xf numFmtId="0" fontId="17" fillId="0" borderId="126" xfId="0" quotePrefix="1" applyFont="1" applyBorder="1" applyAlignment="1">
      <alignment horizontal="center" vertical="center" wrapText="1"/>
    </xf>
    <xf numFmtId="0" fontId="16" fillId="0" borderId="4" xfId="0" applyFont="1" applyFill="1" applyBorder="1" applyAlignment="1">
      <alignment vertical="center"/>
    </xf>
    <xf numFmtId="0" fontId="16" fillId="0" borderId="3" xfId="0" applyFont="1" applyFill="1" applyBorder="1" applyAlignment="1">
      <alignment vertical="center"/>
    </xf>
    <xf numFmtId="0" fontId="16" fillId="0" borderId="0" xfId="0" applyFont="1" applyFill="1" applyAlignment="1">
      <alignment vertical="center"/>
    </xf>
    <xf numFmtId="0" fontId="16" fillId="0" borderId="127" xfId="0" applyFont="1" applyBorder="1" applyAlignment="1">
      <alignment horizontal="left"/>
    </xf>
    <xf numFmtId="0" fontId="0" fillId="0" borderId="12" xfId="0" applyBorder="1"/>
    <xf numFmtId="0" fontId="0" fillId="0" borderId="2" xfId="0" applyBorder="1"/>
    <xf numFmtId="0" fontId="0" fillId="0" borderId="13" xfId="0" applyBorder="1"/>
    <xf numFmtId="0" fontId="17" fillId="0" borderId="17" xfId="0" applyFont="1" applyBorder="1" applyProtection="1"/>
    <xf numFmtId="0" fontId="17" fillId="0" borderId="0" xfId="0" applyFont="1" applyBorder="1" applyAlignment="1" applyProtection="1">
      <alignment horizontal="center"/>
    </xf>
    <xf numFmtId="165" fontId="17" fillId="0" borderId="0" xfId="0" applyNumberFormat="1" applyFont="1" applyBorder="1" applyAlignment="1" applyProtection="1">
      <alignment horizontal="center"/>
    </xf>
    <xf numFmtId="10" fontId="17" fillId="0" borderId="0" xfId="0" applyNumberFormat="1" applyFont="1" applyBorder="1" applyAlignment="1" applyProtection="1">
      <alignment horizontal="center"/>
    </xf>
    <xf numFmtId="166" fontId="17" fillId="0" borderId="0" xfId="0" applyNumberFormat="1" applyFont="1" applyBorder="1" applyAlignment="1" applyProtection="1">
      <alignment horizontal="center"/>
    </xf>
    <xf numFmtId="49" fontId="17" fillId="0" borderId="3" xfId="0" applyNumberFormat="1" applyFont="1" applyBorder="1" applyAlignment="1" applyProtection="1">
      <alignment horizontal="center"/>
    </xf>
    <xf numFmtId="0" fontId="68" fillId="0" borderId="0" xfId="0" applyFont="1"/>
    <xf numFmtId="165" fontId="16" fillId="0" borderId="16" xfId="0" applyNumberFormat="1" applyFont="1" applyBorder="1" applyAlignment="1" applyProtection="1">
      <alignment horizontal="right"/>
    </xf>
    <xf numFmtId="5" fontId="16" fillId="0" borderId="25" xfId="0" applyNumberFormat="1" applyFont="1" applyFill="1" applyBorder="1" applyAlignment="1" applyProtection="1">
      <alignment horizontal="right"/>
    </xf>
    <xf numFmtId="5" fontId="16" fillId="0" borderId="59" xfId="0" applyNumberFormat="1" applyFont="1" applyFill="1" applyBorder="1" applyAlignment="1" applyProtection="1">
      <alignment horizontal="right"/>
    </xf>
    <xf numFmtId="0" fontId="70" fillId="0" borderId="67" xfId="14" applyFont="1" applyFill="1" applyBorder="1" applyAlignment="1">
      <alignment horizontal="center" vertical="center" wrapText="1"/>
    </xf>
    <xf numFmtId="171" fontId="51" fillId="0" borderId="0" xfId="2" applyNumberFormat="1" applyFont="1"/>
    <xf numFmtId="165" fontId="16" fillId="0" borderId="15" xfId="0" applyNumberFormat="1" applyFont="1" applyBorder="1" applyAlignment="1" applyProtection="1">
      <alignment horizontal="right"/>
    </xf>
    <xf numFmtId="165" fontId="16" fillId="0" borderId="40" xfId="0" applyNumberFormat="1" applyFont="1" applyBorder="1" applyAlignment="1" applyProtection="1">
      <alignment horizontal="right"/>
    </xf>
    <xf numFmtId="0" fontId="17" fillId="0" borderId="0" xfId="0" applyFont="1" applyBorder="1" applyAlignment="1">
      <alignment horizontal="left"/>
    </xf>
    <xf numFmtId="0" fontId="17" fillId="0" borderId="0" xfId="0" applyFont="1" applyBorder="1" applyAlignment="1">
      <alignment horizontal="left" indent="3"/>
    </xf>
    <xf numFmtId="0" fontId="17" fillId="0" borderId="0" xfId="0" quotePrefix="1" applyFont="1" applyBorder="1" applyAlignment="1">
      <alignment horizontal="left"/>
    </xf>
    <xf numFmtId="0" fontId="17" fillId="0" borderId="0" xfId="0" quotePrefix="1" applyFont="1" applyBorder="1" applyAlignment="1">
      <alignment horizontal="left" indent="4"/>
    </xf>
    <xf numFmtId="0" fontId="20" fillId="0" borderId="0" xfId="0" applyFont="1" applyBorder="1" applyAlignment="1">
      <alignment horizontal="left"/>
    </xf>
    <xf numFmtId="0" fontId="14" fillId="0" borderId="0" xfId="0" applyFont="1" applyBorder="1" applyAlignment="1">
      <alignment horizontal="left"/>
    </xf>
    <xf numFmtId="0" fontId="14" fillId="0" borderId="5" xfId="0" applyFont="1" applyBorder="1" applyAlignment="1">
      <alignment horizontal="center"/>
    </xf>
    <xf numFmtId="0" fontId="14" fillId="0" borderId="0" xfId="0" applyFont="1" applyBorder="1" applyAlignment="1">
      <alignment horizontal="center"/>
    </xf>
    <xf numFmtId="0" fontId="14" fillId="0" borderId="3" xfId="0" applyFont="1" applyBorder="1" applyAlignment="1">
      <alignment horizontal="center"/>
    </xf>
    <xf numFmtId="0" fontId="16" fillId="0" borderId="8" xfId="0" applyFont="1" applyFill="1" applyBorder="1" applyAlignment="1">
      <alignment horizontal="center"/>
    </xf>
    <xf numFmtId="0" fontId="15" fillId="0" borderId="17" xfId="0" applyFont="1" applyBorder="1"/>
    <xf numFmtId="0" fontId="15" fillId="0" borderId="4" xfId="0" applyFont="1" applyBorder="1"/>
    <xf numFmtId="0" fontId="16" fillId="0" borderId="10" xfId="0" applyFont="1" applyFill="1" applyBorder="1" applyAlignment="1">
      <alignment horizontal="center"/>
    </xf>
    <xf numFmtId="0" fontId="16" fillId="0" borderId="12" xfId="0" applyFont="1" applyFill="1" applyBorder="1" applyAlignment="1">
      <alignment horizontal="center" wrapText="1"/>
    </xf>
    <xf numFmtId="0" fontId="16" fillId="0" borderId="8" xfId="0" applyFont="1" applyBorder="1" applyAlignment="1">
      <alignment horizontal="center"/>
    </xf>
    <xf numFmtId="0" fontId="16" fillId="0" borderId="0" xfId="0" applyFont="1" applyBorder="1" applyAlignment="1" applyProtection="1">
      <alignment horizontal="center"/>
    </xf>
    <xf numFmtId="3" fontId="16" fillId="12" borderId="1" xfId="0" applyNumberFormat="1" applyFont="1" applyFill="1" applyBorder="1" applyAlignment="1" applyProtection="1">
      <alignment horizontal="center"/>
    </xf>
    <xf numFmtId="0" fontId="51" fillId="0" borderId="0" xfId="4" applyFont="1" applyProtection="1">
      <protection locked="0"/>
    </xf>
    <xf numFmtId="0" fontId="51" fillId="11" borderId="0" xfId="4" applyFont="1" applyFill="1" applyProtection="1">
      <protection locked="0"/>
    </xf>
    <xf numFmtId="0" fontId="16" fillId="0" borderId="8" xfId="0" applyFont="1" applyFill="1" applyBorder="1" applyAlignment="1">
      <alignment horizontal="center" wrapText="1"/>
    </xf>
    <xf numFmtId="0" fontId="13" fillId="0" borderId="6" xfId="0" applyFont="1" applyFill="1" applyBorder="1" applyAlignment="1">
      <alignment horizontal="center"/>
    </xf>
    <xf numFmtId="0" fontId="13" fillId="0" borderId="12" xfId="0" applyFont="1" applyBorder="1" applyAlignment="1">
      <alignment horizontal="center"/>
    </xf>
    <xf numFmtId="0" fontId="28" fillId="0" borderId="5" xfId="0" applyFont="1" applyFill="1" applyBorder="1"/>
    <xf numFmtId="0" fontId="28" fillId="0" borderId="5" xfId="0" applyFont="1" applyBorder="1"/>
    <xf numFmtId="0" fontId="16" fillId="0" borderId="3" xfId="0" applyFont="1" applyBorder="1" applyProtection="1"/>
    <xf numFmtId="0" fontId="21" fillId="0" borderId="5" xfId="0" applyFont="1" applyBorder="1" applyProtection="1"/>
    <xf numFmtId="0" fontId="21" fillId="0" borderId="0" xfId="0" applyFont="1" applyBorder="1" applyAlignment="1" applyProtection="1">
      <alignment horizontal="center"/>
    </xf>
    <xf numFmtId="0" fontId="21" fillId="0" borderId="0" xfId="0" applyFont="1" applyBorder="1" applyProtection="1"/>
    <xf numFmtId="165" fontId="21" fillId="0" borderId="0" xfId="0" applyNumberFormat="1" applyFont="1" applyBorder="1" applyAlignment="1" applyProtection="1">
      <alignment horizontal="center"/>
    </xf>
    <xf numFmtId="10" fontId="21" fillId="0" borderId="0" xfId="0" applyNumberFormat="1" applyFont="1" applyBorder="1" applyAlignment="1" applyProtection="1">
      <alignment horizontal="center"/>
    </xf>
    <xf numFmtId="165" fontId="21" fillId="0" borderId="0" xfId="0" applyNumberFormat="1" applyFont="1" applyBorder="1" applyAlignment="1" applyProtection="1">
      <alignment horizontal="center" vertical="top"/>
    </xf>
    <xf numFmtId="165" fontId="21" fillId="0" borderId="37" xfId="0" applyNumberFormat="1" applyFont="1" applyBorder="1" applyAlignment="1" applyProtection="1">
      <alignment horizontal="center" vertical="top"/>
    </xf>
    <xf numFmtId="165" fontId="21" fillId="0" borderId="29" xfId="0" applyNumberFormat="1" applyFont="1" applyBorder="1" applyAlignment="1" applyProtection="1">
      <alignment horizontal="center" vertical="top"/>
    </xf>
    <xf numFmtId="166" fontId="21" fillId="0" borderId="0" xfId="0" applyNumberFormat="1" applyFont="1" applyBorder="1" applyAlignment="1" applyProtection="1">
      <alignment horizontal="center"/>
    </xf>
    <xf numFmtId="49" fontId="21" fillId="0" borderId="3" xfId="0" applyNumberFormat="1" applyFont="1" applyBorder="1" applyAlignment="1" applyProtection="1">
      <alignment horizontal="center"/>
    </xf>
    <xf numFmtId="0" fontId="21" fillId="0" borderId="0" xfId="0" applyFont="1" applyBorder="1"/>
    <xf numFmtId="0" fontId="74" fillId="0" borderId="0" xfId="0" applyFont="1"/>
    <xf numFmtId="0" fontId="16" fillId="0" borderId="3" xfId="0" applyFont="1" applyBorder="1" applyAlignment="1" applyProtection="1">
      <alignment horizontal="left" vertical="center" wrapText="1"/>
    </xf>
    <xf numFmtId="0" fontId="16" fillId="0" borderId="3" xfId="0" applyFont="1" applyBorder="1" applyAlignment="1" applyProtection="1">
      <alignment horizontal="left" wrapText="1"/>
    </xf>
    <xf numFmtId="0" fontId="13" fillId="0" borderId="83" xfId="0" applyFont="1" applyBorder="1" applyAlignment="1" applyProtection="1">
      <alignment horizontal="left"/>
    </xf>
    <xf numFmtId="0" fontId="16" fillId="0" borderId="80" xfId="0" applyFont="1" applyBorder="1" applyAlignment="1" applyProtection="1">
      <alignment horizontal="left"/>
    </xf>
    <xf numFmtId="0" fontId="16" fillId="4" borderId="76" xfId="0" applyFont="1" applyFill="1" applyBorder="1" applyAlignment="1" applyProtection="1">
      <alignment horizontal="left"/>
    </xf>
    <xf numFmtId="164" fontId="16" fillId="4" borderId="76" xfId="0" applyNumberFormat="1" applyFont="1" applyFill="1" applyBorder="1" applyAlignment="1" applyProtection="1">
      <alignment horizontal="right"/>
    </xf>
    <xf numFmtId="165" fontId="16" fillId="4" borderId="76" xfId="0" applyNumberFormat="1" applyFont="1" applyFill="1" applyBorder="1" applyAlignment="1" applyProtection="1">
      <alignment horizontal="right"/>
    </xf>
    <xf numFmtId="0" fontId="17" fillId="0" borderId="108" xfId="0" applyFont="1" applyFill="1" applyBorder="1" applyAlignment="1" applyProtection="1">
      <alignment horizontal="left" wrapText="1"/>
    </xf>
    <xf numFmtId="0" fontId="20" fillId="0" borderId="3" xfId="0" applyFont="1" applyBorder="1" applyAlignment="1"/>
    <xf numFmtId="0" fontId="15" fillId="0" borderId="3" xfId="0" applyFont="1" applyBorder="1" applyAlignment="1"/>
    <xf numFmtId="0" fontId="17" fillId="0" borderId="4" xfId="0" applyFont="1" applyBorder="1" applyAlignment="1" applyProtection="1">
      <alignment horizontal="center"/>
    </xf>
    <xf numFmtId="0" fontId="17" fillId="0" borderId="4" xfId="0" applyFont="1" applyBorder="1" applyProtection="1"/>
    <xf numFmtId="165" fontId="17" fillId="0" borderId="4" xfId="0" applyNumberFormat="1" applyFont="1" applyBorder="1" applyAlignment="1" applyProtection="1">
      <alignment horizontal="center"/>
    </xf>
    <xf numFmtId="10" fontId="17" fillId="0" borderId="4" xfId="0" applyNumberFormat="1" applyFont="1" applyBorder="1" applyAlignment="1" applyProtection="1">
      <alignment horizontal="center"/>
    </xf>
    <xf numFmtId="165" fontId="17" fillId="0" borderId="28" xfId="0" applyNumberFormat="1" applyFont="1" applyBorder="1" applyAlignment="1" applyProtection="1">
      <alignment horizontal="center" vertical="top"/>
    </xf>
    <xf numFmtId="166" fontId="17" fillId="0" borderId="4" xfId="0" applyNumberFormat="1" applyFont="1" applyBorder="1" applyAlignment="1" applyProtection="1">
      <alignment horizontal="center"/>
    </xf>
    <xf numFmtId="49" fontId="17" fillId="0" borderId="18" xfId="0" applyNumberFormat="1" applyFont="1" applyBorder="1" applyAlignment="1" applyProtection="1">
      <alignment horizontal="center"/>
    </xf>
    <xf numFmtId="165" fontId="16" fillId="0" borderId="19" xfId="0" applyNumberFormat="1" applyFont="1" applyBorder="1" applyProtection="1"/>
    <xf numFmtId="0" fontId="17" fillId="0" borderId="5" xfId="0" applyFont="1" applyBorder="1" applyAlignment="1">
      <alignment horizontal="left" indent="1"/>
    </xf>
    <xf numFmtId="0" fontId="16" fillId="0" borderId="8" xfId="0" quotePrefix="1" applyFont="1" applyFill="1" applyBorder="1" applyAlignment="1">
      <alignment horizontal="center" wrapText="1"/>
    </xf>
    <xf numFmtId="3" fontId="16" fillId="0" borderId="23" xfId="1" applyNumberFormat="1" applyFont="1" applyBorder="1" applyAlignment="1" applyProtection="1">
      <alignment horizontal="center"/>
      <protection locked="0"/>
    </xf>
    <xf numFmtId="4" fontId="16" fillId="0" borderId="22" xfId="0" applyNumberFormat="1" applyFont="1" applyBorder="1" applyAlignment="1" applyProtection="1">
      <alignment horizontal="right"/>
      <protection locked="0"/>
    </xf>
    <xf numFmtId="0" fontId="16" fillId="7" borderId="116" xfId="0" applyFont="1" applyFill="1" applyBorder="1" applyAlignment="1" applyProtection="1">
      <alignment horizontal="left" vertical="top" wrapText="1"/>
      <protection locked="0"/>
    </xf>
    <xf numFmtId="5" fontId="16" fillId="0" borderId="108" xfId="0" applyNumberFormat="1" applyFont="1" applyBorder="1" applyAlignment="1" applyProtection="1">
      <alignment horizontal="right"/>
      <protection locked="0"/>
    </xf>
    <xf numFmtId="0" fontId="16" fillId="0" borderId="17" xfId="0" applyFont="1" applyBorder="1" applyAlignment="1">
      <alignment horizontal="left" indent="1"/>
    </xf>
    <xf numFmtId="0" fontId="16" fillId="0" borderId="4" xfId="0" applyFont="1" applyFill="1" applyBorder="1" applyAlignment="1">
      <alignment horizontal="right"/>
    </xf>
    <xf numFmtId="0" fontId="16" fillId="0" borderId="0" xfId="4" applyFont="1"/>
    <xf numFmtId="0" fontId="13" fillId="0" borderId="0" xfId="4" applyFont="1"/>
    <xf numFmtId="0" fontId="16" fillId="0" borderId="1" xfId="4" applyFont="1" applyBorder="1"/>
    <xf numFmtId="0" fontId="16" fillId="0" borderId="34" xfId="4" applyFont="1" applyBorder="1"/>
    <xf numFmtId="0" fontId="16" fillId="0" borderId="0" xfId="0" quotePrefix="1" applyFont="1" applyFill="1" applyAlignment="1">
      <alignment horizontal="left" indent="1"/>
    </xf>
    <xf numFmtId="5" fontId="16" fillId="0" borderId="14" xfId="0" applyNumberFormat="1" applyFont="1" applyFill="1" applyBorder="1" applyAlignment="1" applyProtection="1">
      <alignment horizontal="right"/>
    </xf>
    <xf numFmtId="5" fontId="16" fillId="0" borderId="105" xfId="0" applyNumberFormat="1" applyFont="1" applyFill="1" applyBorder="1" applyAlignment="1">
      <alignment horizontal="right"/>
    </xf>
    <xf numFmtId="5" fontId="16" fillId="0" borderId="22" xfId="0" applyNumberFormat="1" applyFont="1" applyFill="1" applyBorder="1" applyAlignment="1">
      <alignment horizontal="right"/>
    </xf>
    <xf numFmtId="0" fontId="10" fillId="0" borderId="0" xfId="4"/>
    <xf numFmtId="0" fontId="71" fillId="0" borderId="0" xfId="4" applyFont="1" applyAlignment="1">
      <alignment horizontal="center" vertical="center" wrapText="1"/>
    </xf>
    <xf numFmtId="0" fontId="66" fillId="0" borderId="0" xfId="4" applyFont="1" applyAlignment="1">
      <alignment horizontal="center" vertical="center" wrapText="1"/>
    </xf>
    <xf numFmtId="0" fontId="70" fillId="0" borderId="0" xfId="4" applyFont="1"/>
    <xf numFmtId="0" fontId="69" fillId="0" borderId="0" xfId="4" applyFont="1"/>
    <xf numFmtId="0" fontId="70" fillId="0" borderId="0" xfId="4" applyFont="1" applyAlignment="1">
      <alignment horizontal="center"/>
    </xf>
    <xf numFmtId="0" fontId="70" fillId="0" borderId="67" xfId="4" applyFont="1" applyBorder="1" applyAlignment="1">
      <alignment horizontal="center" vertical="center" wrapText="1"/>
    </xf>
    <xf numFmtId="0" fontId="67" fillId="0" borderId="67" xfId="4" applyFont="1" applyBorder="1" applyAlignment="1">
      <alignment horizontal="center" vertical="center" wrapText="1"/>
    </xf>
    <xf numFmtId="166" fontId="51" fillId="0" borderId="18" xfId="4" applyNumberFormat="1" applyFont="1" applyBorder="1"/>
    <xf numFmtId="0" fontId="51" fillId="0" borderId="18" xfId="4" applyFont="1" applyBorder="1"/>
    <xf numFmtId="3" fontId="51" fillId="0" borderId="0" xfId="4" applyNumberFormat="1" applyFont="1"/>
    <xf numFmtId="5" fontId="51" fillId="0" borderId="0" xfId="4" applyNumberFormat="1" applyFont="1"/>
    <xf numFmtId="1" fontId="51" fillId="0" borderId="0" xfId="4" applyNumberFormat="1" applyFont="1"/>
    <xf numFmtId="2" fontId="51" fillId="0" borderId="0" xfId="4" applyNumberFormat="1" applyFont="1"/>
    <xf numFmtId="37" fontId="51" fillId="0" borderId="0" xfId="4" applyNumberFormat="1" applyFont="1"/>
    <xf numFmtId="172" fontId="51" fillId="0" borderId="0" xfId="4" applyNumberFormat="1" applyFont="1"/>
    <xf numFmtId="44" fontId="51" fillId="0" borderId="0" xfId="10" applyFont="1"/>
    <xf numFmtId="5" fontId="51" fillId="0" borderId="0" xfId="2" applyNumberFormat="1" applyFont="1"/>
    <xf numFmtId="0" fontId="67" fillId="19" borderId="67" xfId="4" applyFont="1" applyFill="1" applyBorder="1" applyAlignment="1">
      <alignment horizontal="center" vertical="center" wrapText="1"/>
    </xf>
    <xf numFmtId="0" fontId="67" fillId="20" borderId="67" xfId="4" applyFont="1" applyFill="1" applyBorder="1" applyAlignment="1">
      <alignment horizontal="center" vertical="center" wrapText="1"/>
    </xf>
    <xf numFmtId="0" fontId="16" fillId="0" borderId="46" xfId="0" applyFont="1" applyBorder="1" applyAlignment="1">
      <alignment horizontal="center"/>
    </xf>
    <xf numFmtId="0" fontId="17" fillId="0" borderId="47" xfId="0" applyFont="1" applyBorder="1" applyAlignment="1">
      <alignment horizontal="right"/>
    </xf>
    <xf numFmtId="5" fontId="13" fillId="0" borderId="19" xfId="0" applyNumberFormat="1" applyFont="1" applyBorder="1" applyAlignment="1">
      <alignment horizontal="right"/>
    </xf>
    <xf numFmtId="5" fontId="13" fillId="4" borderId="13" xfId="0" applyNumberFormat="1" applyFont="1" applyFill="1" applyBorder="1" applyAlignment="1">
      <alignment horizontal="right"/>
    </xf>
    <xf numFmtId="0" fontId="16" fillId="0" borderId="0" xfId="0" applyFont="1" applyAlignment="1">
      <alignment horizontal="right"/>
    </xf>
    <xf numFmtId="5" fontId="13" fillId="0" borderId="8" xfId="0" applyNumberFormat="1" applyFont="1" applyBorder="1"/>
    <xf numFmtId="0" fontId="17" fillId="0" borderId="0" xfId="0" applyFont="1" applyAlignment="1">
      <alignment horizontal="left"/>
    </xf>
    <xf numFmtId="0" fontId="62" fillId="0" borderId="0" xfId="0" applyFont="1" applyAlignment="1">
      <alignment horizontal="right"/>
    </xf>
    <xf numFmtId="0" fontId="17" fillId="0" borderId="0" xfId="0" applyFont="1" applyAlignment="1">
      <alignment horizontal="left" indent="4"/>
    </xf>
    <xf numFmtId="0" fontId="57" fillId="0" borderId="0" xfId="0" applyFont="1" applyAlignment="1">
      <alignment horizontal="right"/>
    </xf>
    <xf numFmtId="0" fontId="15" fillId="0" borderId="0" xfId="0" applyFont="1" applyAlignment="1">
      <alignment horizontal="right"/>
    </xf>
    <xf numFmtId="0" fontId="14" fillId="0" borderId="13" xfId="0" applyFont="1" applyBorder="1"/>
    <xf numFmtId="0" fontId="15" fillId="0" borderId="9" xfId="0" applyFont="1" applyBorder="1"/>
    <xf numFmtId="0" fontId="13" fillId="0" borderId="0" xfId="0" applyFont="1"/>
    <xf numFmtId="0" fontId="21" fillId="0" borderId="0" xfId="0" applyFont="1" applyAlignment="1">
      <alignment horizontal="right"/>
    </xf>
    <xf numFmtId="5" fontId="13" fillId="4" borderId="50" xfId="0" applyNumberFormat="1" applyFont="1" applyFill="1" applyBorder="1" applyAlignment="1">
      <alignment horizontal="right"/>
    </xf>
    <xf numFmtId="0" fontId="16" fillId="4" borderId="30" xfId="0" applyFont="1" applyFill="1" applyBorder="1" applyAlignment="1">
      <alignment horizontal="right"/>
    </xf>
    <xf numFmtId="5" fontId="16" fillId="0" borderId="14" xfId="0" quotePrefix="1" applyNumberFormat="1" applyFont="1" applyBorder="1" applyAlignment="1">
      <alignment horizontal="right"/>
    </xf>
    <xf numFmtId="0" fontId="14" fillId="0" borderId="5" xfId="0" applyFont="1" applyBorder="1" applyAlignment="1">
      <alignment horizontal="center"/>
    </xf>
    <xf numFmtId="0" fontId="14" fillId="0" borderId="3" xfId="0" applyFont="1" applyBorder="1" applyAlignment="1">
      <alignment horizontal="center"/>
    </xf>
    <xf numFmtId="0" fontId="14" fillId="0" borderId="0" xfId="0" applyFont="1" applyBorder="1" applyAlignment="1">
      <alignment horizontal="center"/>
    </xf>
    <xf numFmtId="39" fontId="51" fillId="0" borderId="0" xfId="4" applyNumberFormat="1" applyFont="1"/>
    <xf numFmtId="0" fontId="23" fillId="0" borderId="0" xfId="4" applyFont="1"/>
    <xf numFmtId="5" fontId="13" fillId="0" borderId="13" xfId="4" applyNumberFormat="1" applyFont="1" applyBorder="1" applyAlignment="1">
      <alignment horizontal="right"/>
    </xf>
    <xf numFmtId="5" fontId="13" fillId="0" borderId="19" xfId="4" applyNumberFormat="1" applyFont="1" applyBorder="1" applyAlignment="1">
      <alignment horizontal="right"/>
    </xf>
    <xf numFmtId="0" fontId="13" fillId="0" borderId="47" xfId="4" applyFont="1" applyBorder="1"/>
    <xf numFmtId="0" fontId="16" fillId="0" borderId="46" xfId="4" applyFont="1" applyBorder="1" applyAlignment="1">
      <alignment horizontal="center"/>
    </xf>
    <xf numFmtId="37" fontId="16" fillId="0" borderId="49" xfId="4" applyNumberFormat="1" applyFont="1" applyBorder="1" applyAlignment="1">
      <alignment horizontal="right"/>
    </xf>
    <xf numFmtId="37" fontId="16" fillId="0" borderId="21" xfId="4" applyNumberFormat="1" applyFont="1" applyBorder="1" applyAlignment="1">
      <alignment horizontal="right"/>
    </xf>
    <xf numFmtId="0" fontId="16" fillId="0" borderId="45" xfId="4" applyFont="1" applyBorder="1" applyAlignment="1">
      <alignment horizontal="center"/>
    </xf>
    <xf numFmtId="5" fontId="13" fillId="0" borderId="108" xfId="4" quotePrefix="1" applyNumberFormat="1" applyFont="1" applyBorder="1" applyAlignment="1">
      <alignment horizontal="right"/>
    </xf>
    <xf numFmtId="5" fontId="13" fillId="0" borderId="20" xfId="4" quotePrefix="1" applyNumberFormat="1" applyFont="1" applyBorder="1" applyAlignment="1">
      <alignment horizontal="right"/>
    </xf>
    <xf numFmtId="0" fontId="13" fillId="0" borderId="34" xfId="4" applyFont="1" applyBorder="1"/>
    <xf numFmtId="5" fontId="13" fillId="0" borderId="50" xfId="4" applyNumberFormat="1" applyFont="1" applyBorder="1" applyAlignment="1">
      <alignment horizontal="right"/>
    </xf>
    <xf numFmtId="5" fontId="13" fillId="0" borderId="28" xfId="4" applyNumberFormat="1" applyFont="1" applyBorder="1" applyAlignment="1">
      <alignment horizontal="right"/>
    </xf>
    <xf numFmtId="0" fontId="16" fillId="2" borderId="3" xfId="4" applyFont="1" applyFill="1" applyBorder="1" applyAlignment="1">
      <alignment horizontal="right"/>
    </xf>
    <xf numFmtId="0" fontId="16" fillId="2" borderId="29" xfId="4" applyFont="1" applyFill="1" applyBorder="1" applyAlignment="1">
      <alignment horizontal="right"/>
    </xf>
    <xf numFmtId="0" fontId="13" fillId="0" borderId="15" xfId="4" applyFont="1" applyBorder="1"/>
    <xf numFmtId="0" fontId="13" fillId="0" borderId="42" xfId="4" applyFont="1" applyBorder="1"/>
    <xf numFmtId="0" fontId="13" fillId="0" borderId="45" xfId="4" applyFont="1" applyBorder="1"/>
    <xf numFmtId="5" fontId="16" fillId="0" borderId="0" xfId="4" applyNumberFormat="1" applyFont="1" applyAlignment="1">
      <alignment horizontal="left"/>
    </xf>
    <xf numFmtId="0" fontId="16" fillId="0" borderId="0" xfId="4" applyFont="1" applyAlignment="1">
      <alignment horizontal="left"/>
    </xf>
    <xf numFmtId="5" fontId="13" fillId="0" borderId="18" xfId="4" applyNumberFormat="1" applyFont="1" applyBorder="1" applyAlignment="1">
      <alignment horizontal="right"/>
    </xf>
    <xf numFmtId="165" fontId="13" fillId="2" borderId="29" xfId="4" applyNumberFormat="1" applyFont="1" applyFill="1" applyBorder="1" applyAlignment="1">
      <alignment horizontal="right"/>
    </xf>
    <xf numFmtId="0" fontId="13" fillId="0" borderId="34" xfId="4" applyFont="1" applyBorder="1" applyAlignment="1">
      <alignment horizontal="left" indent="1"/>
    </xf>
    <xf numFmtId="37" fontId="16" fillId="0" borderId="29" xfId="4" applyNumberFormat="1" applyFont="1" applyBorder="1" applyAlignment="1">
      <alignment horizontal="right"/>
    </xf>
    <xf numFmtId="37" fontId="16" fillId="0" borderId="3" xfId="4" applyNumberFormat="1" applyFont="1" applyBorder="1" applyAlignment="1">
      <alignment horizontal="right"/>
    </xf>
    <xf numFmtId="5" fontId="16" fillId="0" borderId="49" xfId="4" applyNumberFormat="1" applyFont="1" applyBorder="1" applyAlignment="1">
      <alignment horizontal="right"/>
    </xf>
    <xf numFmtId="165" fontId="13" fillId="2" borderId="0" xfId="4" applyNumberFormat="1" applyFont="1" applyFill="1" applyAlignment="1">
      <alignment horizontal="right"/>
    </xf>
    <xf numFmtId="5" fontId="16" fillId="0" borderId="14" xfId="4" applyNumberFormat="1" applyFont="1" applyBorder="1" applyAlignment="1">
      <alignment horizontal="right"/>
    </xf>
    <xf numFmtId="165" fontId="13" fillId="2" borderId="109" xfId="4" applyNumberFormat="1" applyFont="1" applyFill="1" applyBorder="1" applyAlignment="1">
      <alignment horizontal="right"/>
    </xf>
    <xf numFmtId="165" fontId="13" fillId="2" borderId="40" xfId="4" applyNumberFormat="1" applyFont="1" applyFill="1" applyBorder="1" applyAlignment="1">
      <alignment horizontal="right"/>
    </xf>
    <xf numFmtId="165" fontId="13" fillId="2" borderId="14" xfId="4" applyNumberFormat="1" applyFont="1" applyFill="1" applyBorder="1" applyAlignment="1">
      <alignment horizontal="right"/>
    </xf>
    <xf numFmtId="9" fontId="16" fillId="0" borderId="0" xfId="21" applyFont="1" applyFill="1" applyBorder="1" applyAlignment="1">
      <alignment horizontal="left"/>
    </xf>
    <xf numFmtId="171" fontId="16" fillId="0" borderId="0" xfId="4" applyNumberFormat="1" applyFont="1" applyAlignment="1">
      <alignment horizontal="left"/>
    </xf>
    <xf numFmtId="165" fontId="16" fillId="2" borderId="14" xfId="4" applyNumberFormat="1" applyFont="1" applyFill="1" applyBorder="1" applyAlignment="1">
      <alignment horizontal="right"/>
    </xf>
    <xf numFmtId="0" fontId="16" fillId="2" borderId="14" xfId="4" applyFont="1" applyFill="1" applyBorder="1" applyAlignment="1">
      <alignment horizontal="right"/>
    </xf>
    <xf numFmtId="5" fontId="16" fillId="2" borderId="14" xfId="4" applyNumberFormat="1" applyFont="1" applyFill="1" applyBorder="1" applyAlignment="1">
      <alignment horizontal="right"/>
    </xf>
    <xf numFmtId="37" fontId="16" fillId="2" borderId="14" xfId="4" applyNumberFormat="1" applyFont="1" applyFill="1" applyBorder="1" applyAlignment="1">
      <alignment horizontal="right"/>
    </xf>
    <xf numFmtId="5" fontId="16" fillId="2" borderId="49" xfId="4" applyNumberFormat="1" applyFont="1" applyFill="1" applyBorder="1" applyAlignment="1">
      <alignment horizontal="right"/>
    </xf>
    <xf numFmtId="5" fontId="16" fillId="2" borderId="29" xfId="4" applyNumberFormat="1" applyFont="1" applyFill="1" applyBorder="1" applyAlignment="1">
      <alignment horizontal="right"/>
    </xf>
    <xf numFmtId="5" fontId="13" fillId="2" borderId="14" xfId="4" applyNumberFormat="1" applyFont="1" applyFill="1" applyBorder="1" applyAlignment="1">
      <alignment horizontal="right"/>
    </xf>
    <xf numFmtId="0" fontId="4" fillId="0" borderId="0" xfId="22"/>
    <xf numFmtId="37" fontId="16" fillId="0" borderId="14" xfId="4" applyNumberFormat="1" applyFont="1" applyBorder="1" applyAlignment="1">
      <alignment horizontal="right"/>
    </xf>
    <xf numFmtId="5" fontId="16" fillId="0" borderId="51" xfId="4" applyNumberFormat="1" applyFont="1" applyBorder="1" applyAlignment="1">
      <alignment horizontal="right"/>
    </xf>
    <xf numFmtId="165" fontId="16" fillId="2" borderId="35" xfId="4" applyNumberFormat="1" applyFont="1" applyFill="1" applyBorder="1" applyAlignment="1">
      <alignment horizontal="right"/>
    </xf>
    <xf numFmtId="0" fontId="13" fillId="0" borderId="5" xfId="4" applyFont="1" applyBorder="1"/>
    <xf numFmtId="165" fontId="13" fillId="2" borderId="16" xfId="4" applyNumberFormat="1" applyFont="1" applyFill="1" applyBorder="1" applyAlignment="1">
      <alignment horizontal="right"/>
    </xf>
    <xf numFmtId="0" fontId="16" fillId="2" borderId="3" xfId="4" applyFont="1" applyFill="1" applyBorder="1"/>
    <xf numFmtId="0" fontId="16" fillId="2" borderId="28" xfId="4" applyFont="1" applyFill="1" applyBorder="1"/>
    <xf numFmtId="0" fontId="23" fillId="0" borderId="0" xfId="4" applyFont="1" applyAlignment="1">
      <alignment horizontal="left" indent="1"/>
    </xf>
    <xf numFmtId="0" fontId="16" fillId="0" borderId="10" xfId="4" applyFont="1" applyBorder="1" applyAlignment="1">
      <alignment horizontal="center"/>
    </xf>
    <xf numFmtId="0" fontId="16" fillId="0" borderId="9" xfId="4" applyFont="1" applyBorder="1"/>
    <xf numFmtId="0" fontId="16" fillId="0" borderId="9" xfId="4" applyFont="1" applyBorder="1" applyAlignment="1">
      <alignment horizontal="center"/>
    </xf>
    <xf numFmtId="0" fontId="16" fillId="0" borderId="5" xfId="4" applyFont="1" applyBorder="1"/>
    <xf numFmtId="0" fontId="16" fillId="0" borderId="8" xfId="4" applyFont="1" applyBorder="1" applyAlignment="1">
      <alignment horizontal="center"/>
    </xf>
    <xf numFmtId="0" fontId="16" fillId="0" borderId="4" xfId="4" applyFont="1" applyBorder="1"/>
    <xf numFmtId="0" fontId="16" fillId="0" borderId="17" xfId="4" applyFont="1" applyBorder="1"/>
    <xf numFmtId="0" fontId="15" fillId="0" borderId="0" xfId="4" applyFont="1"/>
    <xf numFmtId="0" fontId="14" fillId="0" borderId="3" xfId="4" applyFont="1" applyBorder="1" applyAlignment="1">
      <alignment horizontal="center"/>
    </xf>
    <xf numFmtId="0" fontId="14" fillId="0" borderId="0" xfId="4" applyFont="1" applyAlignment="1">
      <alignment horizontal="center"/>
    </xf>
    <xf numFmtId="0" fontId="14" fillId="0" borderId="5" xfId="4" applyFont="1" applyBorder="1" applyAlignment="1">
      <alignment horizontal="center"/>
    </xf>
    <xf numFmtId="0" fontId="15" fillId="0" borderId="0" xfId="4" applyFont="1" applyAlignment="1">
      <alignment vertical="center"/>
    </xf>
    <xf numFmtId="0" fontId="14" fillId="0" borderId="3" xfId="4" applyFont="1" applyBorder="1" applyAlignment="1">
      <alignment horizontal="center" vertical="center"/>
    </xf>
    <xf numFmtId="0" fontId="14" fillId="0" borderId="0" xfId="4" applyFont="1" applyAlignment="1">
      <alignment horizontal="center" vertical="center"/>
    </xf>
    <xf numFmtId="0" fontId="14" fillId="0" borderId="5" xfId="4" applyFont="1" applyBorder="1" applyAlignment="1">
      <alignment horizontal="center" vertical="center"/>
    </xf>
    <xf numFmtId="0" fontId="75" fillId="0" borderId="0" xfId="4" applyFont="1" applyAlignment="1">
      <alignment vertical="center"/>
    </xf>
    <xf numFmtId="0" fontId="75" fillId="0" borderId="18" xfId="4" applyFont="1" applyBorder="1" applyAlignment="1">
      <alignment horizontal="right" vertical="center"/>
    </xf>
    <xf numFmtId="0" fontId="76" fillId="0" borderId="4" xfId="4" applyFont="1" applyBorder="1" applyAlignment="1">
      <alignment horizontal="center" vertical="center"/>
    </xf>
    <xf numFmtId="0" fontId="76" fillId="0" borderId="5" xfId="4" applyFont="1" applyBorder="1" applyAlignment="1">
      <alignment horizontal="center" vertical="center"/>
    </xf>
    <xf numFmtId="0" fontId="76" fillId="0" borderId="0" xfId="4" applyFont="1" applyAlignment="1">
      <alignment horizontal="center" vertical="center"/>
    </xf>
    <xf numFmtId="0" fontId="15" fillId="0" borderId="0" xfId="4" applyFont="1" applyAlignment="1">
      <alignment horizontal="right" vertical="center"/>
    </xf>
    <xf numFmtId="166" fontId="63" fillId="21" borderId="3" xfId="4" applyNumberFormat="1" applyFont="1" applyFill="1" applyBorder="1" applyAlignment="1">
      <alignment horizontal="center" vertical="center"/>
    </xf>
    <xf numFmtId="0" fontId="77" fillId="0" borderId="0" xfId="4" applyFont="1" applyAlignment="1">
      <alignment horizontal="left" vertical="center"/>
    </xf>
    <xf numFmtId="5" fontId="13" fillId="0" borderId="8" xfId="4" applyNumberFormat="1" applyFont="1" applyBorder="1"/>
    <xf numFmtId="0" fontId="51" fillId="0" borderId="0" xfId="4" quotePrefix="1" applyFont="1"/>
    <xf numFmtId="0" fontId="14" fillId="0" borderId="0" xfId="0" applyFont="1" applyAlignment="1">
      <alignment horizontal="center"/>
    </xf>
    <xf numFmtId="0" fontId="15" fillId="0" borderId="0" xfId="4" applyFont="1"/>
    <xf numFmtId="0" fontId="15" fillId="0" borderId="0" xfId="0" applyFont="1" applyBorder="1" applyAlignment="1">
      <alignment horizontal="left"/>
    </xf>
    <xf numFmtId="0" fontId="20" fillId="0" borderId="0" xfId="0" applyFont="1" applyBorder="1"/>
    <xf numFmtId="0" fontId="15" fillId="0" borderId="4" xfId="0" applyFont="1" applyBorder="1"/>
    <xf numFmtId="0" fontId="14" fillId="0" borderId="0" xfId="0" applyFont="1" applyBorder="1" applyAlignment="1">
      <alignment horizontal="center"/>
    </xf>
    <xf numFmtId="0" fontId="16" fillId="0" borderId="10" xfId="0" applyFont="1" applyBorder="1" applyAlignment="1">
      <alignment horizontal="center" wrapText="1"/>
    </xf>
    <xf numFmtId="0" fontId="16" fillId="0" borderId="10" xfId="0" applyFont="1" applyFill="1" applyBorder="1" applyAlignment="1">
      <alignment horizontal="center" wrapText="1"/>
    </xf>
    <xf numFmtId="0" fontId="16" fillId="0" borderId="8" xfId="0" applyFont="1" applyFill="1" applyBorder="1" applyAlignment="1">
      <alignment horizontal="center"/>
    </xf>
    <xf numFmtId="0" fontId="15" fillId="0" borderId="4" xfId="0" applyFont="1" applyBorder="1"/>
    <xf numFmtId="0" fontId="57" fillId="0" borderId="0" xfId="0" applyFont="1" applyBorder="1"/>
    <xf numFmtId="0" fontId="17" fillId="0" borderId="5" xfId="0" applyFont="1" applyBorder="1" applyAlignment="1">
      <alignment horizontal="left" vertical="top" indent="1"/>
    </xf>
    <xf numFmtId="178" fontId="51" fillId="0" borderId="0" xfId="4" applyNumberFormat="1" applyFont="1"/>
    <xf numFmtId="37" fontId="16" fillId="0" borderId="15" xfId="4" applyNumberFormat="1" applyFont="1" applyBorder="1" applyAlignment="1">
      <alignment horizontal="right" indent="1"/>
    </xf>
    <xf numFmtId="37" fontId="16" fillId="0" borderId="15" xfId="4" quotePrefix="1" applyNumberFormat="1" applyFont="1" applyBorder="1" applyAlignment="1">
      <alignment horizontal="right" indent="1"/>
    </xf>
    <xf numFmtId="178" fontId="79" fillId="0" borderId="6" xfId="4" applyNumberFormat="1" applyFont="1" applyBorder="1" applyAlignment="1">
      <alignment horizontal="left" vertical="center" indent="1"/>
    </xf>
    <xf numFmtId="178" fontId="79" fillId="0" borderId="1" xfId="4" applyNumberFormat="1" applyFont="1" applyBorder="1" applyAlignment="1">
      <alignment horizontal="left" vertical="center" indent="1"/>
    </xf>
    <xf numFmtId="37" fontId="16" fillId="0" borderId="3" xfId="4" quotePrefix="1" applyNumberFormat="1" applyFont="1" applyBorder="1" applyAlignment="1">
      <alignment horizontal="left" indent="1"/>
    </xf>
    <xf numFmtId="0" fontId="17" fillId="0" borderId="0" xfId="0" quotePrefix="1" applyFont="1" applyBorder="1" applyAlignment="1">
      <alignment horizontal="center" vertical="center" wrapText="1"/>
    </xf>
    <xf numFmtId="0" fontId="10" fillId="0" borderId="0" xfId="0" applyFont="1" applyFill="1" applyBorder="1"/>
    <xf numFmtId="5" fontId="16" fillId="0" borderId="25" xfId="0" applyNumberFormat="1" applyFont="1" applyBorder="1" applyAlignment="1" applyProtection="1">
      <alignment horizontal="right"/>
    </xf>
    <xf numFmtId="0" fontId="17" fillId="0" borderId="9" xfId="0" applyFont="1" applyFill="1" applyBorder="1" applyAlignment="1" applyProtection="1">
      <alignment horizontal="left" vertical="top" wrapText="1"/>
      <protection locked="0"/>
    </xf>
    <xf numFmtId="0" fontId="17" fillId="0" borderId="29" xfId="0" applyFont="1" applyBorder="1" applyAlignment="1" applyProtection="1">
      <alignment horizontal="left"/>
      <protection locked="0"/>
    </xf>
    <xf numFmtId="5" fontId="16" fillId="0" borderId="0" xfId="0" quotePrefix="1" applyNumberFormat="1" applyFont="1" applyAlignment="1">
      <alignment horizontal="left"/>
    </xf>
    <xf numFmtId="0" fontId="82" fillId="0" borderId="0" xfId="0" applyFont="1" applyAlignment="1">
      <alignment horizontal="center"/>
    </xf>
    <xf numFmtId="0" fontId="83" fillId="0" borderId="0" xfId="0" quotePrefix="1" applyFont="1"/>
    <xf numFmtId="0" fontId="84" fillId="0" borderId="14" xfId="0" quotePrefix="1" applyFont="1" applyBorder="1"/>
    <xf numFmtId="0" fontId="84" fillId="10" borderId="14" xfId="0" applyFont="1" applyFill="1" applyBorder="1"/>
    <xf numFmtId="0" fontId="85" fillId="0" borderId="14" xfId="0" quotePrefix="1" applyFont="1" applyBorder="1"/>
    <xf numFmtId="0" fontId="85" fillId="0" borderId="14" xfId="0" applyFont="1" applyBorder="1"/>
    <xf numFmtId="0" fontId="85" fillId="10" borderId="14" xfId="0" applyFont="1" applyFill="1" applyBorder="1"/>
    <xf numFmtId="0" fontId="86" fillId="0" borderId="14" xfId="0" quotePrefix="1" applyFont="1" applyBorder="1"/>
    <xf numFmtId="0" fontId="86" fillId="0" borderId="14" xfId="0" applyFont="1" applyBorder="1"/>
    <xf numFmtId="0" fontId="67" fillId="0" borderId="0" xfId="0" quotePrefix="1" applyFont="1" applyAlignment="1">
      <alignment vertical="center"/>
    </xf>
    <xf numFmtId="0" fontId="51" fillId="0" borderId="14" xfId="0" applyFont="1" applyBorder="1"/>
    <xf numFmtId="0" fontId="51" fillId="0" borderId="14" xfId="0" quotePrefix="1" applyFont="1" applyBorder="1"/>
    <xf numFmtId="0" fontId="51" fillId="10" borderId="14" xfId="0" applyFont="1" applyFill="1" applyBorder="1"/>
    <xf numFmtId="0" fontId="51" fillId="0" borderId="0" xfId="0" applyFont="1"/>
    <xf numFmtId="0" fontId="51" fillId="0" borderId="0" xfId="0" applyFont="1" applyAlignment="1">
      <alignment vertical="center"/>
    </xf>
    <xf numFmtId="49" fontId="28" fillId="5" borderId="5" xfId="0" applyNumberFormat="1" applyFont="1" applyFill="1" applyBorder="1" applyAlignment="1" applyProtection="1">
      <alignment horizontal="left"/>
    </xf>
    <xf numFmtId="0" fontId="16" fillId="5" borderId="0" xfId="0" applyFont="1" applyFill="1" applyBorder="1" applyAlignment="1" applyProtection="1">
      <alignment horizontal="center"/>
    </xf>
    <xf numFmtId="49" fontId="16" fillId="5" borderId="0" xfId="0" applyNumberFormat="1" applyFont="1" applyFill="1" applyBorder="1" applyAlignment="1" applyProtection="1">
      <alignment horizontal="center"/>
    </xf>
    <xf numFmtId="167" fontId="16" fillId="5" borderId="0" xfId="0" applyNumberFormat="1" applyFont="1" applyFill="1" applyBorder="1" applyAlignment="1" applyProtection="1">
      <alignment horizontal="right"/>
    </xf>
    <xf numFmtId="6" fontId="16" fillId="5" borderId="37" xfId="0" applyNumberFormat="1" applyFont="1" applyFill="1" applyBorder="1" applyAlignment="1" applyProtection="1">
      <alignment horizontal="right"/>
    </xf>
    <xf numFmtId="0" fontId="17" fillId="5" borderId="3" xfId="0" applyFont="1" applyFill="1" applyBorder="1" applyAlignment="1" applyProtection="1">
      <alignment horizontal="left" vertical="top" wrapText="1"/>
    </xf>
    <xf numFmtId="5" fontId="16" fillId="5" borderId="14" xfId="0" applyNumberFormat="1" applyFont="1" applyFill="1" applyBorder="1" applyAlignment="1" applyProtection="1">
      <alignment horizontal="right"/>
    </xf>
    <xf numFmtId="6" fontId="17" fillId="5" borderId="37" xfId="0" applyNumberFormat="1" applyFont="1" applyFill="1" applyBorder="1" applyAlignment="1" applyProtection="1">
      <alignment horizontal="center" wrapText="1"/>
    </xf>
    <xf numFmtId="0" fontId="14" fillId="0" borderId="0" xfId="0" applyFont="1" applyBorder="1" applyAlignment="1">
      <alignment horizontal="left"/>
    </xf>
    <xf numFmtId="0" fontId="20" fillId="0" borderId="0" xfId="0" applyFont="1" applyBorder="1" applyAlignment="1">
      <alignment horizontal="left"/>
    </xf>
    <xf numFmtId="0" fontId="19" fillId="0" borderId="0" xfId="0" applyFont="1" applyAlignment="1">
      <alignment vertical="center"/>
    </xf>
    <xf numFmtId="0" fontId="89" fillId="0" borderId="0" xfId="0" applyFont="1" applyAlignment="1">
      <alignment vertical="center"/>
    </xf>
    <xf numFmtId="0" fontId="32" fillId="0" borderId="34" xfId="0" applyFont="1" applyFill="1" applyBorder="1" applyAlignment="1">
      <alignment horizontal="right"/>
    </xf>
    <xf numFmtId="165" fontId="16" fillId="0" borderId="0" xfId="0" quotePrefix="1" applyNumberFormat="1" applyFont="1" applyFill="1" applyBorder="1" applyAlignment="1">
      <alignment horizontal="center"/>
    </xf>
    <xf numFmtId="165" fontId="16" fillId="0" borderId="3" xfId="0" quotePrefix="1" applyNumberFormat="1" applyFont="1" applyFill="1" applyBorder="1" applyAlignment="1">
      <alignment horizontal="center"/>
    </xf>
    <xf numFmtId="0" fontId="16" fillId="0" borderId="71" xfId="0" applyFont="1" applyBorder="1" applyAlignment="1">
      <alignment horizontal="center" wrapText="1"/>
    </xf>
    <xf numFmtId="0" fontId="16" fillId="0" borderId="0" xfId="0" applyFont="1" applyAlignment="1">
      <alignment wrapText="1"/>
    </xf>
    <xf numFmtId="0" fontId="16" fillId="0" borderId="15" xfId="0" applyFont="1" applyBorder="1" applyAlignment="1">
      <alignment horizontal="left" indent="3"/>
    </xf>
    <xf numFmtId="169" fontId="16" fillId="5" borderId="15" xfId="1" applyNumberFormat="1" applyFont="1" applyFill="1" applyBorder="1"/>
    <xf numFmtId="0" fontId="16" fillId="0" borderId="15" xfId="0" applyFont="1" applyBorder="1"/>
    <xf numFmtId="0" fontId="16" fillId="0" borderId="34" xfId="0" applyFont="1" applyBorder="1" applyAlignment="1">
      <alignment horizontal="left" indent="3"/>
    </xf>
    <xf numFmtId="169" fontId="16" fillId="5" borderId="34" xfId="1" applyNumberFormat="1" applyFont="1" applyFill="1" applyBorder="1"/>
    <xf numFmtId="179" fontId="16" fillId="0" borderId="5" xfId="2" applyNumberFormat="1" applyFont="1" applyBorder="1" applyAlignment="1" applyProtection="1">
      <alignment horizontal="right"/>
      <protection locked="0"/>
    </xf>
    <xf numFmtId="179" fontId="16" fillId="0" borderId="6" xfId="2" applyNumberFormat="1" applyFont="1" applyBorder="1" applyAlignment="1" applyProtection="1">
      <alignment horizontal="right"/>
      <protection locked="0"/>
    </xf>
    <xf numFmtId="179" fontId="0" fillId="0" borderId="0" xfId="2" applyNumberFormat="1" applyFont="1" applyBorder="1"/>
    <xf numFmtId="179" fontId="16" fillId="2" borderId="4" xfId="2" applyNumberFormat="1" applyFont="1" applyFill="1" applyBorder="1" applyAlignment="1" applyProtection="1">
      <alignment horizontal="right"/>
    </xf>
    <xf numFmtId="0" fontId="16" fillId="6" borderId="8" xfId="0" applyFont="1" applyFill="1" applyBorder="1" applyAlignment="1">
      <alignment horizontal="center" wrapText="1"/>
    </xf>
    <xf numFmtId="0" fontId="16" fillId="0" borderId="12" xfId="0" applyFont="1" applyBorder="1" applyAlignment="1">
      <alignment horizontal="center"/>
    </xf>
    <xf numFmtId="0" fontId="14" fillId="0" borderId="5" xfId="0" applyFont="1" applyBorder="1" applyAlignment="1">
      <alignment horizontal="center"/>
    </xf>
    <xf numFmtId="0" fontId="14" fillId="0" borderId="0" xfId="0" applyFont="1" applyAlignment="1">
      <alignment horizontal="center"/>
    </xf>
    <xf numFmtId="0" fontId="14" fillId="0" borderId="3" xfId="0" applyFont="1" applyBorder="1" applyAlignment="1">
      <alignment horizontal="center"/>
    </xf>
    <xf numFmtId="0" fontId="20"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16" fillId="0" borderId="41" xfId="0" applyFont="1" applyBorder="1" applyAlignment="1">
      <alignment horizontal="center" vertical="center" wrapText="1"/>
    </xf>
    <xf numFmtId="0" fontId="16" fillId="0" borderId="34" xfId="0" applyFont="1" applyBorder="1" applyAlignment="1" applyProtection="1">
      <alignment horizontal="left"/>
      <protection locked="0"/>
    </xf>
    <xf numFmtId="0" fontId="16" fillId="0" borderId="8" xfId="0" applyFont="1" applyBorder="1" applyAlignment="1">
      <alignment horizontal="center"/>
    </xf>
    <xf numFmtId="0" fontId="16" fillId="0" borderId="12" xfId="4" applyFont="1" applyBorder="1" applyAlignment="1">
      <alignment horizontal="center"/>
    </xf>
    <xf numFmtId="0" fontId="24" fillId="0" borderId="0" xfId="4" applyFont="1"/>
    <xf numFmtId="0" fontId="16" fillId="0" borderId="5" xfId="4" applyFont="1" applyBorder="1" applyAlignment="1">
      <alignment horizontal="left"/>
    </xf>
    <xf numFmtId="0" fontId="16" fillId="0" borderId="1" xfId="4" applyFont="1" applyBorder="1" applyAlignment="1">
      <alignment horizontal="center"/>
    </xf>
    <xf numFmtId="0" fontId="15" fillId="0" borderId="0" xfId="4" applyFont="1"/>
    <xf numFmtId="0" fontId="16" fillId="0" borderId="15" xfId="0" applyFont="1" applyBorder="1" applyAlignment="1" applyProtection="1">
      <alignment horizontal="center"/>
      <protection locked="0"/>
    </xf>
    <xf numFmtId="0" fontId="62" fillId="0" borderId="0" xfId="4" applyFont="1" applyAlignment="1">
      <alignment horizontal="left" vertical="center"/>
    </xf>
    <xf numFmtId="0" fontId="16" fillId="0" borderId="17" xfId="0" applyFont="1" applyBorder="1" applyAlignment="1">
      <alignment horizontal="center"/>
    </xf>
    <xf numFmtId="0" fontId="16" fillId="0" borderId="2" xfId="0" applyFont="1" applyBorder="1" applyAlignment="1">
      <alignment horizontal="center" wrapText="1"/>
    </xf>
    <xf numFmtId="0" fontId="16" fillId="0" borderId="15" xfId="0" applyFont="1" applyBorder="1" applyAlignment="1">
      <alignment horizontal="left"/>
    </xf>
    <xf numFmtId="5" fontId="16" fillId="0" borderId="0" xfId="0" applyNumberFormat="1" applyFont="1" applyAlignment="1" applyProtection="1">
      <alignment horizontal="right"/>
      <protection locked="0"/>
    </xf>
    <xf numFmtId="0" fontId="16" fillId="0" borderId="34" xfId="0" applyFont="1" applyBorder="1" applyAlignment="1">
      <alignment horizontal="left"/>
    </xf>
    <xf numFmtId="0" fontId="16" fillId="0" borderId="4" xfId="0" applyFont="1" applyBorder="1" applyAlignment="1">
      <alignment horizontal="right"/>
    </xf>
    <xf numFmtId="0" fontId="16" fillId="2" borderId="4" xfId="0" applyFont="1" applyFill="1" applyBorder="1" applyAlignment="1">
      <alignment horizontal="right"/>
    </xf>
    <xf numFmtId="5" fontId="16" fillId="0" borderId="124" xfId="0" applyNumberFormat="1" applyFont="1" applyBorder="1"/>
    <xf numFmtId="0" fontId="16" fillId="0" borderId="17" xfId="0" applyFont="1" applyBorder="1"/>
    <xf numFmtId="5" fontId="16" fillId="0" borderId="122" xfId="0" quotePrefix="1" applyNumberFormat="1" applyFont="1" applyBorder="1" applyAlignment="1">
      <alignment horizontal="center"/>
    </xf>
    <xf numFmtId="0" fontId="16" fillId="0" borderId="116" xfId="0" applyFont="1" applyBorder="1" applyAlignment="1">
      <alignment horizontal="right"/>
    </xf>
    <xf numFmtId="0" fontId="16" fillId="0" borderId="20" xfId="0" applyFont="1" applyBorder="1"/>
    <xf numFmtId="0" fontId="16" fillId="0" borderId="49" xfId="0" applyFont="1" applyBorder="1" applyAlignment="1">
      <alignment horizontal="right"/>
    </xf>
    <xf numFmtId="0" fontId="24" fillId="0" borderId="0" xfId="0" applyFont="1" applyAlignment="1">
      <alignment horizontal="left" vertical="center"/>
    </xf>
    <xf numFmtId="0" fontId="24" fillId="5"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14" fillId="0" borderId="0" xfId="0" applyFont="1" applyAlignment="1">
      <alignment horizontal="right"/>
    </xf>
    <xf numFmtId="0" fontId="16" fillId="0" borderId="6" xfId="0" applyFont="1" applyBorder="1" applyAlignment="1">
      <alignment horizontal="center"/>
    </xf>
    <xf numFmtId="0" fontId="16" fillId="0" borderId="48" xfId="0" quotePrefix="1" applyFont="1" applyBorder="1" applyAlignment="1">
      <alignment horizontal="left"/>
    </xf>
    <xf numFmtId="0" fontId="16" fillId="0" borderId="0" xfId="0" applyFont="1" applyAlignment="1">
      <alignment horizontal="left"/>
    </xf>
    <xf numFmtId="0" fontId="17" fillId="0" borderId="0" xfId="0" applyFont="1" applyAlignment="1">
      <alignment vertical="top"/>
    </xf>
    <xf numFmtId="0" fontId="90" fillId="0" borderId="0" xfId="0" applyFont="1" applyFill="1" applyBorder="1" applyAlignment="1">
      <alignment horizontal="center"/>
    </xf>
    <xf numFmtId="0" fontId="15" fillId="0" borderId="17" xfId="4" applyFont="1" applyBorder="1"/>
    <xf numFmtId="0" fontId="15" fillId="0" borderId="4" xfId="4" applyFont="1" applyBorder="1"/>
    <xf numFmtId="0" fontId="15" fillId="11" borderId="50" xfId="4" applyFont="1" applyFill="1" applyBorder="1" applyProtection="1">
      <protection locked="0"/>
    </xf>
    <xf numFmtId="0" fontId="20" fillId="0" borderId="5" xfId="4" applyFont="1" applyBorder="1" applyAlignment="1">
      <alignment horizontal="left"/>
    </xf>
    <xf numFmtId="0" fontId="20" fillId="0" borderId="0" xfId="4" applyFont="1" applyAlignment="1">
      <alignment horizontal="left"/>
    </xf>
    <xf numFmtId="0" fontId="20" fillId="0" borderId="3" xfId="4" applyFont="1" applyBorder="1" applyAlignment="1">
      <alignment horizontal="left" indent="3"/>
    </xf>
    <xf numFmtId="0" fontId="14" fillId="0" borderId="0" xfId="4" applyFont="1" applyAlignment="1">
      <alignment horizontal="left"/>
    </xf>
    <xf numFmtId="0" fontId="10" fillId="0" borderId="6" xfId="4" applyBorder="1"/>
    <xf numFmtId="166" fontId="16" fillId="0" borderId="1" xfId="4" applyNumberFormat="1" applyFont="1" applyBorder="1" applyAlignment="1">
      <alignment horizontal="center"/>
    </xf>
    <xf numFmtId="166" fontId="16" fillId="0" borderId="7" xfId="4" applyNumberFormat="1" applyFont="1" applyBorder="1" applyAlignment="1">
      <alignment horizontal="center"/>
    </xf>
    <xf numFmtId="0" fontId="16" fillId="0" borderId="6" xfId="4" applyFont="1" applyBorder="1"/>
    <xf numFmtId="166" fontId="16" fillId="0" borderId="8" xfId="4" applyNumberFormat="1" applyFont="1" applyBorder="1" applyAlignment="1">
      <alignment horizontal="center"/>
    </xf>
    <xf numFmtId="166" fontId="16" fillId="0" borderId="41" xfId="4" applyNumberFormat="1" applyFont="1" applyBorder="1" applyAlignment="1">
      <alignment horizontal="center"/>
    </xf>
    <xf numFmtId="166" fontId="16" fillId="0" borderId="67" xfId="4" applyNumberFormat="1" applyFont="1" applyBorder="1" applyAlignment="1">
      <alignment horizontal="center" wrapText="1"/>
    </xf>
    <xf numFmtId="0" fontId="93" fillId="0" borderId="12" xfId="4" applyFont="1" applyBorder="1" applyAlignment="1">
      <alignment horizontal="center" vertical="center" wrapText="1"/>
    </xf>
    <xf numFmtId="0" fontId="93" fillId="0" borderId="8" xfId="4" applyFont="1" applyBorder="1" applyAlignment="1">
      <alignment horizontal="center" vertical="center" wrapText="1"/>
    </xf>
    <xf numFmtId="0" fontId="93" fillId="0" borderId="10" xfId="4" applyFont="1" applyBorder="1" applyAlignment="1">
      <alignment horizontal="center" vertical="center" wrapText="1"/>
    </xf>
    <xf numFmtId="0" fontId="16" fillId="0" borderId="42" xfId="4" applyFont="1" applyBorder="1" applyProtection="1">
      <protection locked="0"/>
    </xf>
    <xf numFmtId="0" fontId="16" fillId="0" borderId="0" xfId="4" applyFont="1" applyProtection="1">
      <protection locked="0"/>
    </xf>
    <xf numFmtId="0" fontId="16" fillId="0" borderId="0" xfId="4" applyFont="1" applyAlignment="1" applyProtection="1">
      <alignment horizontal="center"/>
      <protection locked="0"/>
    </xf>
    <xf numFmtId="166" fontId="16" fillId="0" borderId="0" xfId="4" quotePrefix="1" applyNumberFormat="1" applyFont="1" applyAlignment="1" applyProtection="1">
      <alignment horizontal="center"/>
      <protection locked="0"/>
    </xf>
    <xf numFmtId="165" fontId="16" fillId="0" borderId="0" xfId="4" applyNumberFormat="1" applyFont="1" applyAlignment="1" applyProtection="1">
      <alignment horizontal="right"/>
      <protection locked="0"/>
    </xf>
    <xf numFmtId="0" fontId="17" fillId="0" borderId="0" xfId="4" applyFont="1" applyProtection="1">
      <protection locked="0"/>
    </xf>
    <xf numFmtId="165" fontId="16" fillId="0" borderId="3" xfId="4" applyNumberFormat="1" applyFont="1" applyBorder="1" applyAlignment="1" applyProtection="1">
      <alignment horizontal="right"/>
      <protection locked="0"/>
    </xf>
    <xf numFmtId="166" fontId="16" fillId="0" borderId="0" xfId="4" applyNumberFormat="1" applyFont="1" applyAlignment="1" applyProtection="1">
      <alignment horizontal="center"/>
      <protection locked="0"/>
    </xf>
    <xf numFmtId="173" fontId="16" fillId="0" borderId="0" xfId="4" applyNumberFormat="1" applyFont="1" applyAlignment="1" applyProtection="1">
      <alignment horizontal="right"/>
      <protection locked="0"/>
    </xf>
    <xf numFmtId="4" fontId="16" fillId="0" borderId="0" xfId="4" applyNumberFormat="1" applyFont="1" applyProtection="1">
      <protection locked="0"/>
    </xf>
    <xf numFmtId="0" fontId="16" fillId="0" borderId="45" xfId="4" applyFont="1" applyBorder="1" applyProtection="1">
      <protection locked="0"/>
    </xf>
    <xf numFmtId="49" fontId="16" fillId="0" borderId="3" xfId="4" applyNumberFormat="1" applyFont="1" applyBorder="1"/>
    <xf numFmtId="0" fontId="16" fillId="0" borderId="6" xfId="4" applyFont="1" applyBorder="1" applyAlignment="1">
      <alignment horizontal="left"/>
    </xf>
    <xf numFmtId="0" fontId="16" fillId="0" borderId="7" xfId="4" applyFont="1" applyBorder="1" applyAlignment="1">
      <alignment horizontal="right"/>
    </xf>
    <xf numFmtId="0" fontId="16" fillId="0" borderId="5" xfId="4" quotePrefix="1" applyFont="1" applyBorder="1"/>
    <xf numFmtId="0" fontId="16" fillId="0" borderId="5" xfId="4" quotePrefix="1" applyFont="1" applyBorder="1" applyAlignment="1">
      <alignment horizontal="left" indent="2"/>
    </xf>
    <xf numFmtId="0" fontId="16" fillId="0" borderId="5" xfId="4" quotePrefix="1" applyFont="1" applyBorder="1" applyAlignment="1">
      <alignment horizontal="left" indent="4"/>
    </xf>
    <xf numFmtId="0" fontId="15" fillId="0" borderId="3" xfId="0" quotePrefix="1" applyFont="1" applyBorder="1" applyAlignment="1">
      <alignment horizontal="left" indent="3"/>
    </xf>
    <xf numFmtId="0" fontId="56" fillId="0" borderId="0" xfId="0" applyFont="1"/>
    <xf numFmtId="0" fontId="94" fillId="0" borderId="8" xfId="0" applyFont="1" applyBorder="1" applyAlignment="1">
      <alignment horizontal="center" vertical="center"/>
    </xf>
    <xf numFmtId="0" fontId="56" fillId="0" borderId="8" xfId="0" applyFont="1" applyBorder="1" applyAlignment="1">
      <alignment horizontal="left"/>
    </xf>
    <xf numFmtId="0" fontId="94" fillId="0" borderId="10" xfId="0" applyFont="1" applyBorder="1" applyAlignment="1">
      <alignment horizontal="center" vertical="center"/>
    </xf>
    <xf numFmtId="0" fontId="56" fillId="0" borderId="79" xfId="0" applyFont="1" applyBorder="1" applyAlignment="1">
      <alignment horizontal="left"/>
    </xf>
    <xf numFmtId="0" fontId="56" fillId="0" borderId="67" xfId="0" applyFont="1" applyBorder="1" applyAlignment="1">
      <alignment horizontal="left"/>
    </xf>
    <xf numFmtId="0" fontId="56" fillId="0" borderId="10" xfId="0" applyFont="1" applyBorder="1" applyAlignment="1">
      <alignment horizontal="left"/>
    </xf>
    <xf numFmtId="0" fontId="15" fillId="0" borderId="5" xfId="0" applyFont="1" applyBorder="1" applyAlignment="1" applyProtection="1">
      <alignment vertical="center"/>
    </xf>
    <xf numFmtId="0" fontId="17" fillId="0" borderId="0" xfId="0" applyFont="1" applyBorder="1" applyAlignment="1" applyProtection="1">
      <alignment horizontal="center" vertical="center"/>
    </xf>
    <xf numFmtId="165" fontId="17" fillId="0" borderId="0" xfId="0" applyNumberFormat="1" applyFont="1" applyBorder="1" applyAlignment="1" applyProtection="1">
      <alignment horizontal="center" vertical="center"/>
    </xf>
    <xf numFmtId="10" fontId="17" fillId="0" borderId="0" xfId="0" applyNumberFormat="1" applyFont="1" applyBorder="1" applyAlignment="1" applyProtection="1">
      <alignment horizontal="center" vertical="center"/>
    </xf>
    <xf numFmtId="166" fontId="17" fillId="0" borderId="0" xfId="0" applyNumberFormat="1" applyFont="1" applyBorder="1" applyAlignment="1" applyProtection="1">
      <alignment horizontal="center" vertical="center"/>
    </xf>
    <xf numFmtId="49" fontId="17" fillId="0" borderId="3" xfId="0" applyNumberFormat="1" applyFont="1" applyBorder="1" applyAlignment="1" applyProtection="1">
      <alignment horizontal="center" vertical="center"/>
    </xf>
    <xf numFmtId="0" fontId="17" fillId="0" borderId="0" xfId="0" applyFont="1" applyBorder="1" applyAlignment="1">
      <alignment vertical="center"/>
    </xf>
    <xf numFmtId="0" fontId="68" fillId="0" borderId="0" xfId="0" applyFont="1" applyAlignment="1">
      <alignment vertical="center"/>
    </xf>
    <xf numFmtId="0" fontId="16" fillId="5" borderId="5" xfId="0" applyFont="1" applyFill="1" applyBorder="1"/>
    <xf numFmtId="0" fontId="16" fillId="5" borderId="15" xfId="0" applyFont="1" applyFill="1" applyBorder="1"/>
    <xf numFmtId="0" fontId="16" fillId="5" borderId="0" xfId="0" applyFont="1" applyFill="1" applyBorder="1"/>
    <xf numFmtId="0" fontId="16" fillId="5" borderId="0" xfId="0" quotePrefix="1" applyFont="1" applyFill="1" applyBorder="1" applyAlignment="1">
      <alignment horizontal="center"/>
    </xf>
    <xf numFmtId="0" fontId="16" fillId="5" borderId="50" xfId="0" quotePrefix="1" applyFont="1" applyFill="1" applyBorder="1" applyAlignment="1">
      <alignment horizontal="center"/>
    </xf>
    <xf numFmtId="0" fontId="16" fillId="5" borderId="3" xfId="0" applyFont="1" applyFill="1" applyBorder="1" applyAlignment="1">
      <alignment horizontal="center"/>
    </xf>
    <xf numFmtId="0" fontId="16" fillId="5" borderId="8" xfId="0" applyFont="1" applyFill="1" applyBorder="1"/>
    <xf numFmtId="0" fontId="16" fillId="0" borderId="5" xfId="0" quotePrefix="1" applyFont="1" applyBorder="1" applyAlignment="1">
      <alignment horizontal="left"/>
    </xf>
    <xf numFmtId="0" fontId="17" fillId="0" borderId="5" xfId="0" quotePrefix="1" applyFont="1" applyFill="1" applyBorder="1" applyAlignment="1">
      <alignment horizontal="left"/>
    </xf>
    <xf numFmtId="0" fontId="17" fillId="0" borderId="0" xfId="0" quotePrefix="1" applyFont="1" applyFill="1" applyBorder="1"/>
    <xf numFmtId="0" fontId="17" fillId="0" borderId="0" xfId="0" quotePrefix="1" applyFont="1" applyFill="1" applyBorder="1" applyAlignment="1">
      <alignment horizontal="left" indent="1"/>
    </xf>
    <xf numFmtId="0" fontId="14" fillId="0" borderId="17" xfId="0" applyFont="1" applyBorder="1" applyAlignment="1">
      <alignment horizontal="center"/>
    </xf>
    <xf numFmtId="0" fontId="14" fillId="0" borderId="4" xfId="0" applyFont="1" applyBorder="1" applyAlignment="1">
      <alignment horizontal="center"/>
    </xf>
    <xf numFmtId="0" fontId="14" fillId="0" borderId="18" xfId="0" applyFont="1" applyBorder="1" applyAlignment="1">
      <alignment horizontal="center"/>
    </xf>
    <xf numFmtId="0" fontId="20" fillId="0" borderId="3" xfId="0" applyFont="1" applyBorder="1" applyAlignment="1">
      <alignment horizontal="left"/>
    </xf>
    <xf numFmtId="0" fontId="14" fillId="0" borderId="5" xfId="0" applyFont="1" applyBorder="1" applyAlignment="1">
      <alignment horizontal="left"/>
    </xf>
    <xf numFmtId="0" fontId="14" fillId="0" borderId="0" xfId="0" applyFont="1" applyAlignment="1">
      <alignment horizontal="left"/>
    </xf>
    <xf numFmtId="0" fontId="15" fillId="0" borderId="0" xfId="0" applyFont="1" applyAlignment="1">
      <alignment horizontal="left"/>
    </xf>
    <xf numFmtId="0" fontId="15" fillId="0" borderId="3" xfId="0" applyFont="1" applyBorder="1" applyAlignment="1">
      <alignment horizontal="left"/>
    </xf>
    <xf numFmtId="0" fontId="14" fillId="0" borderId="0" xfId="0" applyFont="1" applyFill="1" applyBorder="1" applyAlignment="1">
      <alignment horizontal="center"/>
    </xf>
    <xf numFmtId="0" fontId="15" fillId="0" borderId="0" xfId="0" applyFont="1" applyBorder="1" applyAlignment="1">
      <alignment horizontal="left"/>
    </xf>
    <xf numFmtId="0" fontId="20" fillId="0" borderId="0" xfId="0" applyFont="1" applyBorder="1" applyAlignment="1">
      <alignment horizontal="left"/>
    </xf>
    <xf numFmtId="0" fontId="14" fillId="0" borderId="18" xfId="0" applyFont="1" applyFill="1" applyBorder="1" applyAlignment="1">
      <alignment horizontal="center"/>
    </xf>
    <xf numFmtId="0" fontId="16" fillId="0" borderId="8" xfId="0" applyFont="1" applyFill="1" applyBorder="1" applyAlignment="1" applyProtection="1">
      <alignment horizontal="center"/>
    </xf>
    <xf numFmtId="0" fontId="15" fillId="0" borderId="4" xfId="0" applyFont="1" applyBorder="1" applyAlignment="1" applyProtection="1">
      <alignment horizontal="right"/>
    </xf>
    <xf numFmtId="0" fontId="15" fillId="0" borderId="5" xfId="0" applyFont="1" applyBorder="1" applyAlignment="1" applyProtection="1">
      <alignment horizontal="center" vertical="center"/>
    </xf>
    <xf numFmtId="0" fontId="15" fillId="0" borderId="0" xfId="0" applyFont="1" applyBorder="1" applyAlignment="1" applyProtection="1">
      <alignment horizontal="center" vertical="center"/>
    </xf>
    <xf numFmtId="0" fontId="16" fillId="0" borderId="12" xfId="0" applyFont="1" applyBorder="1" applyAlignment="1" applyProtection="1">
      <alignment horizontal="center"/>
    </xf>
    <xf numFmtId="0" fontId="16" fillId="0" borderId="12" xfId="0" applyFont="1" applyFill="1" applyBorder="1" applyAlignment="1" applyProtection="1">
      <alignment horizontal="center" wrapText="1"/>
    </xf>
    <xf numFmtId="0" fontId="16" fillId="0" borderId="10" xfId="0" applyFont="1" applyFill="1" applyBorder="1" applyAlignment="1" applyProtection="1">
      <alignment horizontal="center" wrapText="1"/>
    </xf>
    <xf numFmtId="0" fontId="16" fillId="0" borderId="13" xfId="4" applyFont="1" applyBorder="1" applyAlignment="1">
      <alignment horizontal="center"/>
    </xf>
    <xf numFmtId="0" fontId="95" fillId="0" borderId="0" xfId="0" applyFont="1" applyFill="1"/>
    <xf numFmtId="0" fontId="77" fillId="0" borderId="0" xfId="0" applyFont="1"/>
    <xf numFmtId="5" fontId="13" fillId="0" borderId="28" xfId="0" quotePrefix="1" applyNumberFormat="1" applyFont="1" applyBorder="1" applyAlignment="1">
      <alignment horizontal="right"/>
    </xf>
    <xf numFmtId="5" fontId="13" fillId="0" borderId="108" xfId="0" quotePrefix="1" applyNumberFormat="1" applyFont="1" applyBorder="1" applyAlignment="1">
      <alignment horizontal="right"/>
    </xf>
    <xf numFmtId="5" fontId="13" fillId="0" borderId="13" xfId="0" applyNumberFormat="1" applyFont="1" applyBorder="1" applyAlignment="1">
      <alignment horizontal="right"/>
    </xf>
    <xf numFmtId="0" fontId="16" fillId="0" borderId="14" xfId="0" applyFont="1" applyBorder="1" applyAlignment="1" applyProtection="1">
      <alignment wrapText="1"/>
      <protection locked="0"/>
    </xf>
    <xf numFmtId="0" fontId="17" fillId="0" borderId="10" xfId="0" applyFont="1" applyBorder="1" applyAlignment="1">
      <alignment horizontal="center"/>
    </xf>
    <xf numFmtId="5" fontId="96" fillId="2" borderId="14" xfId="0" applyNumberFormat="1" applyFont="1" applyFill="1" applyBorder="1" applyAlignment="1">
      <alignment horizontal="right"/>
    </xf>
    <xf numFmtId="0" fontId="16" fillId="0" borderId="45" xfId="0" applyFont="1" applyFill="1" applyBorder="1" applyAlignment="1" applyProtection="1">
      <alignment horizontal="center" wrapText="1"/>
    </xf>
    <xf numFmtId="0" fontId="15" fillId="0" borderId="3" xfId="0" applyFont="1" applyBorder="1" applyAlignment="1" applyProtection="1">
      <alignment vertical="center"/>
    </xf>
    <xf numFmtId="0" fontId="0" fillId="0" borderId="9" xfId="0" applyBorder="1"/>
    <xf numFmtId="0" fontId="16" fillId="0" borderId="7" xfId="0" applyFont="1" applyBorder="1" applyProtection="1"/>
    <xf numFmtId="0" fontId="16" fillId="0" borderId="17" xfId="0" applyFont="1" applyFill="1" applyBorder="1" applyAlignment="1">
      <alignment vertical="center"/>
    </xf>
    <xf numFmtId="43" fontId="16" fillId="0" borderId="2" xfId="1" applyFont="1" applyBorder="1" applyProtection="1"/>
    <xf numFmtId="0" fontId="16" fillId="0" borderId="47" xfId="4" applyFont="1" applyBorder="1"/>
    <xf numFmtId="0" fontId="16" fillId="0" borderId="47" xfId="4" applyFont="1" applyBorder="1" applyAlignment="1">
      <alignment horizontal="left" indent="2"/>
    </xf>
    <xf numFmtId="0" fontId="16" fillId="0" borderId="46" xfId="4" applyFont="1" applyBorder="1"/>
    <xf numFmtId="0" fontId="16" fillId="0" borderId="34" xfId="4" applyFont="1" applyBorder="1" applyAlignment="1">
      <alignment horizontal="left" indent="2"/>
    </xf>
    <xf numFmtId="0" fontId="16" fillId="0" borderId="45" xfId="4" applyFont="1" applyBorder="1"/>
    <xf numFmtId="0" fontId="16" fillId="0" borderId="15" xfId="4" applyFont="1" applyBorder="1"/>
    <xf numFmtId="0" fontId="16" fillId="0" borderId="15" xfId="4" applyFont="1" applyBorder="1" applyAlignment="1">
      <alignment horizontal="left" indent="2"/>
    </xf>
    <xf numFmtId="0" fontId="16" fillId="0" borderId="42" xfId="4" applyFont="1" applyBorder="1"/>
    <xf numFmtId="0" fontId="13" fillId="0" borderId="9" xfId="4" applyFont="1" applyBorder="1"/>
    <xf numFmtId="0" fontId="16" fillId="0" borderId="2" xfId="4" applyFont="1" applyBorder="1" applyAlignment="1">
      <alignment wrapText="1"/>
    </xf>
    <xf numFmtId="0" fontId="16" fillId="0" borderId="2" xfId="4" applyFont="1" applyBorder="1"/>
    <xf numFmtId="0" fontId="13" fillId="4" borderId="9" xfId="4" applyFont="1" applyFill="1" applyBorder="1"/>
    <xf numFmtId="0" fontId="13" fillId="0" borderId="94" xfId="4" applyFont="1" applyBorder="1"/>
    <xf numFmtId="0" fontId="13" fillId="0" borderId="93" xfId="4" applyFont="1" applyBorder="1"/>
    <xf numFmtId="0" fontId="13" fillId="0" borderId="111" xfId="4" applyFont="1" applyBorder="1"/>
    <xf numFmtId="0" fontId="16" fillId="4" borderId="2" xfId="4" applyFont="1" applyFill="1" applyBorder="1"/>
    <xf numFmtId="5" fontId="13" fillId="0" borderId="94" xfId="4" applyNumberFormat="1" applyFont="1" applyBorder="1"/>
    <xf numFmtId="5" fontId="13" fillId="0" borderId="111" xfId="4" applyNumberFormat="1" applyFont="1" applyBorder="1"/>
    <xf numFmtId="180" fontId="13" fillId="0" borderId="10" xfId="4" applyNumberFormat="1" applyFont="1" applyBorder="1"/>
    <xf numFmtId="0" fontId="16" fillId="0" borderId="1" xfId="4" applyFont="1" applyBorder="1" applyAlignment="1">
      <alignment wrapText="1"/>
    </xf>
    <xf numFmtId="0" fontId="16" fillId="23" borderId="8" xfId="4" applyFont="1" applyFill="1" applyBorder="1" applyAlignment="1">
      <alignment horizontal="center"/>
    </xf>
    <xf numFmtId="0" fontId="16" fillId="6" borderId="8" xfId="4" applyFont="1" applyFill="1" applyBorder="1" applyAlignment="1">
      <alignment horizontal="center"/>
    </xf>
    <xf numFmtId="0" fontId="16" fillId="0" borderId="98" xfId="4" applyFont="1" applyBorder="1" applyAlignment="1">
      <alignment wrapText="1"/>
    </xf>
    <xf numFmtId="0" fontId="16" fillId="0" borderId="98" xfId="4" applyFont="1" applyBorder="1"/>
    <xf numFmtId="0" fontId="16" fillId="0" borderId="34" xfId="4" applyFont="1" applyBorder="1" applyAlignment="1">
      <alignment wrapText="1"/>
    </xf>
    <xf numFmtId="0" fontId="16" fillId="4" borderId="98" xfId="4" applyFont="1" applyFill="1" applyBorder="1"/>
    <xf numFmtId="0" fontId="16" fillId="0" borderId="1" xfId="4" applyFont="1" applyBorder="1" applyAlignment="1">
      <alignment horizontal="left" wrapText="1" indent="1"/>
    </xf>
    <xf numFmtId="0" fontId="67" fillId="5" borderId="67" xfId="4" applyFont="1" applyFill="1" applyBorder="1" applyAlignment="1">
      <alignment horizontal="center" vertical="center" wrapText="1"/>
    </xf>
    <xf numFmtId="0" fontId="98" fillId="0" borderId="0" xfId="0" applyFont="1" applyAlignment="1">
      <alignment vertical="center"/>
    </xf>
    <xf numFmtId="0" fontId="16" fillId="0" borderId="5" xfId="0" quotePrefix="1" applyFont="1" applyFill="1" applyBorder="1" applyAlignment="1">
      <alignment horizontal="center"/>
    </xf>
    <xf numFmtId="0" fontId="16" fillId="0" borderId="0" xfId="0" quotePrefix="1" applyFont="1" applyFill="1" applyBorder="1" applyAlignment="1">
      <alignment horizontal="center" wrapText="1"/>
    </xf>
    <xf numFmtId="0" fontId="16" fillId="0" borderId="0" xfId="0" quotePrefix="1" applyFont="1" applyBorder="1" applyAlignment="1" applyProtection="1">
      <alignment horizontal="center" wrapText="1"/>
    </xf>
    <xf numFmtId="0" fontId="16" fillId="0" borderId="3" xfId="0" quotePrefix="1" applyFont="1" applyBorder="1" applyAlignment="1" applyProtection="1">
      <alignment horizontal="center" wrapText="1"/>
    </xf>
    <xf numFmtId="0" fontId="16" fillId="0" borderId="9" xfId="0" quotePrefix="1" applyFont="1" applyBorder="1" applyAlignment="1" applyProtection="1">
      <alignment horizontal="center" wrapText="1"/>
    </xf>
    <xf numFmtId="0" fontId="16" fillId="0" borderId="5" xfId="0" quotePrefix="1" applyFont="1" applyFill="1" applyBorder="1" applyAlignment="1">
      <alignment horizontal="center" wrapText="1"/>
    </xf>
    <xf numFmtId="0" fontId="16" fillId="0" borderId="5" xfId="0" quotePrefix="1" applyFont="1" applyBorder="1" applyAlignment="1" applyProtection="1">
      <alignment horizontal="center" wrapText="1"/>
    </xf>
    <xf numFmtId="0" fontId="16" fillId="6" borderId="12" xfId="4" applyFont="1" applyFill="1" applyBorder="1" applyAlignment="1">
      <alignment horizontal="center"/>
    </xf>
    <xf numFmtId="5" fontId="16" fillId="0" borderId="15" xfId="4" applyNumberFormat="1" applyFont="1" applyBorder="1"/>
    <xf numFmtId="5" fontId="16" fillId="0" borderId="47" xfId="4" applyNumberFormat="1" applyFont="1" applyBorder="1"/>
    <xf numFmtId="5" fontId="16" fillId="0" borderId="34" xfId="4" applyNumberFormat="1" applyFont="1" applyBorder="1"/>
    <xf numFmtId="0" fontId="16" fillId="23" borderId="128" xfId="4" applyFont="1" applyFill="1" applyBorder="1" applyAlignment="1">
      <alignment horizontal="center"/>
    </xf>
    <xf numFmtId="0" fontId="16" fillId="0" borderId="127" xfId="4" applyFont="1" applyBorder="1"/>
    <xf numFmtId="0" fontId="16" fillId="0" borderId="31" xfId="4" applyFont="1" applyBorder="1"/>
    <xf numFmtId="0" fontId="16" fillId="0" borderId="81" xfId="4" applyFont="1" applyBorder="1"/>
    <xf numFmtId="0" fontId="16" fillId="0" borderId="43" xfId="4" applyFont="1" applyBorder="1" applyAlignment="1">
      <alignment horizontal="left" indent="1"/>
    </xf>
    <xf numFmtId="0" fontId="16" fillId="0" borderId="26" xfId="4" applyFont="1" applyBorder="1" applyAlignment="1">
      <alignment horizontal="left" indent="1"/>
    </xf>
    <xf numFmtId="0" fontId="16" fillId="0" borderId="24" xfId="4" applyFont="1" applyBorder="1" applyAlignment="1">
      <alignment horizontal="left" indent="1"/>
    </xf>
    <xf numFmtId="0" fontId="16" fillId="0" borderId="22" xfId="4" applyFont="1" applyBorder="1"/>
    <xf numFmtId="0" fontId="16" fillId="0" borderId="24" xfId="4" applyFont="1" applyBorder="1"/>
    <xf numFmtId="0" fontId="16" fillId="0" borderId="31" xfId="4" applyFont="1" applyBorder="1" applyAlignment="1">
      <alignment horizontal="left" indent="1"/>
    </xf>
    <xf numFmtId="175" fontId="16" fillId="0" borderId="129" xfId="4" applyNumberFormat="1" applyFont="1" applyBorder="1"/>
    <xf numFmtId="175" fontId="16" fillId="0" borderId="130" xfId="4" applyNumberFormat="1" applyFont="1" applyBorder="1"/>
    <xf numFmtId="0" fontId="16" fillId="4" borderId="131" xfId="4" applyFont="1" applyFill="1" applyBorder="1"/>
    <xf numFmtId="5" fontId="16" fillId="0" borderId="132" xfId="4" applyNumberFormat="1" applyFont="1" applyBorder="1"/>
    <xf numFmtId="5" fontId="16" fillId="0" borderId="133" xfId="4" applyNumberFormat="1" applyFont="1" applyBorder="1"/>
    <xf numFmtId="5" fontId="16" fillId="0" borderId="129" xfId="4" applyNumberFormat="1" applyFont="1" applyBorder="1"/>
    <xf numFmtId="5" fontId="16" fillId="0" borderId="134" xfId="4" applyNumberFormat="1" applyFont="1" applyBorder="1"/>
    <xf numFmtId="175" fontId="16" fillId="0" borderId="135" xfId="4" applyNumberFormat="1" applyFont="1" applyBorder="1"/>
    <xf numFmtId="181" fontId="16" fillId="0" borderId="134" xfId="4" applyNumberFormat="1" applyFont="1" applyBorder="1"/>
    <xf numFmtId="5" fontId="16" fillId="0" borderId="130" xfId="4" applyNumberFormat="1" applyFont="1" applyBorder="1"/>
    <xf numFmtId="0" fontId="16" fillId="0" borderId="136" xfId="4" applyFont="1" applyBorder="1"/>
    <xf numFmtId="0" fontId="16" fillId="0" borderId="137" xfId="4" applyFont="1" applyBorder="1"/>
    <xf numFmtId="0" fontId="16" fillId="0" borderId="138" xfId="4" applyFont="1" applyBorder="1"/>
    <xf numFmtId="0" fontId="16" fillId="0" borderId="139" xfId="4" applyFont="1" applyBorder="1" applyAlignment="1">
      <alignment horizontal="left" indent="1"/>
    </xf>
    <xf numFmtId="0" fontId="16" fillId="0" borderId="140" xfId="4" applyFont="1" applyBorder="1" applyAlignment="1">
      <alignment horizontal="left" indent="1"/>
    </xf>
    <xf numFmtId="0" fontId="16" fillId="4" borderId="136" xfId="4" applyFont="1" applyFill="1" applyBorder="1"/>
    <xf numFmtId="0" fontId="16" fillId="0" borderId="141" xfId="4" applyFont="1" applyBorder="1" applyAlignment="1">
      <alignment horizontal="left" indent="1"/>
    </xf>
    <xf numFmtId="0" fontId="16" fillId="4" borderId="142" xfId="4" applyFont="1" applyFill="1" applyBorder="1"/>
    <xf numFmtId="0" fontId="16" fillId="4" borderId="141" xfId="4" applyFont="1" applyFill="1" applyBorder="1"/>
    <xf numFmtId="180" fontId="16" fillId="0" borderId="143" xfId="4" applyNumberFormat="1" applyFont="1" applyBorder="1"/>
    <xf numFmtId="180" fontId="16" fillId="0" borderId="33" xfId="4" applyNumberFormat="1" applyFont="1" applyBorder="1"/>
    <xf numFmtId="0" fontId="16" fillId="4" borderId="30" xfId="4" applyFont="1" applyFill="1" applyBorder="1"/>
    <xf numFmtId="5" fontId="16" fillId="0" borderId="144" xfId="4" applyNumberFormat="1" applyFont="1" applyBorder="1"/>
    <xf numFmtId="5" fontId="16" fillId="0" borderId="27" xfId="4" applyNumberFormat="1" applyFont="1" applyBorder="1"/>
    <xf numFmtId="0" fontId="16" fillId="4" borderId="143" xfId="4" applyFont="1" applyFill="1" applyBorder="1"/>
    <xf numFmtId="5" fontId="16" fillId="0" borderId="144" xfId="4" quotePrefix="1" applyNumberFormat="1" applyFont="1" applyBorder="1"/>
    <xf numFmtId="5" fontId="16" fillId="0" borderId="25" xfId="4" quotePrefix="1" applyNumberFormat="1" applyFont="1" applyBorder="1"/>
    <xf numFmtId="5" fontId="16" fillId="0" borderId="27" xfId="4" quotePrefix="1" applyNumberFormat="1" applyFont="1" applyBorder="1"/>
    <xf numFmtId="5" fontId="16" fillId="0" borderId="143" xfId="4" applyNumberFormat="1" applyFont="1" applyBorder="1"/>
    <xf numFmtId="180" fontId="16" fillId="4" borderId="23" xfId="4" applyNumberFormat="1" applyFont="1" applyFill="1" applyBorder="1"/>
    <xf numFmtId="5" fontId="16" fillId="0" borderId="33" xfId="4" applyNumberFormat="1" applyFont="1" applyBorder="1"/>
    <xf numFmtId="0" fontId="16" fillId="0" borderId="138" xfId="4" applyFont="1" applyBorder="1" applyAlignment="1">
      <alignment horizontal="center"/>
    </xf>
    <xf numFmtId="0" fontId="16" fillId="0" borderId="139" xfId="4" applyFont="1" applyBorder="1"/>
    <xf numFmtId="0" fontId="16" fillId="0" borderId="141" xfId="4" applyFont="1" applyBorder="1"/>
    <xf numFmtId="0" fontId="16" fillId="0" borderId="140" xfId="4" applyFont="1" applyBorder="1"/>
    <xf numFmtId="5" fontId="16" fillId="0" borderId="23" xfId="4" applyNumberFormat="1" applyFont="1" applyBorder="1"/>
    <xf numFmtId="5" fontId="16" fillId="0" borderId="25" xfId="4" applyNumberFormat="1" applyFont="1" applyBorder="1"/>
    <xf numFmtId="169" fontId="15" fillId="0" borderId="15" xfId="1" applyNumberFormat="1" applyFont="1" applyFill="1" applyBorder="1" applyProtection="1"/>
    <xf numFmtId="169" fontId="15" fillId="0" borderId="34" xfId="1" applyNumberFormat="1" applyFont="1" applyFill="1" applyBorder="1" applyProtection="1"/>
    <xf numFmtId="0" fontId="16" fillId="0" borderId="0" xfId="0" applyFont="1" applyBorder="1" applyAlignment="1">
      <alignment horizontal="left"/>
    </xf>
    <xf numFmtId="0" fontId="16" fillId="0" borderId="10" xfId="0" applyFont="1" applyFill="1" applyBorder="1" applyAlignment="1" applyProtection="1">
      <alignment horizontal="center" wrapText="1"/>
    </xf>
    <xf numFmtId="10" fontId="69" fillId="0" borderId="0" xfId="4" applyNumberFormat="1" applyFont="1" applyAlignment="1">
      <alignment horizontal="left" indent="1"/>
    </xf>
    <xf numFmtId="0" fontId="43" fillId="0" borderId="0" xfId="0" applyFont="1"/>
    <xf numFmtId="44" fontId="16" fillId="0" borderId="0" xfId="13" applyFont="1"/>
    <xf numFmtId="0" fontId="0" fillId="0" borderId="119" xfId="0" applyBorder="1"/>
    <xf numFmtId="0" fontId="16" fillId="0" borderId="93" xfId="0" applyFont="1" applyFill="1" applyBorder="1" applyAlignment="1" applyProtection="1">
      <alignment horizontal="center" wrapText="1"/>
    </xf>
    <xf numFmtId="0" fontId="16" fillId="15" borderId="8" xfId="0" applyFont="1" applyFill="1" applyBorder="1" applyAlignment="1" applyProtection="1">
      <alignment horizontal="right" wrapText="1" indent="1"/>
    </xf>
    <xf numFmtId="0" fontId="16" fillId="0" borderId="0" xfId="0" applyFont="1" applyFill="1" applyBorder="1" applyAlignment="1" applyProtection="1">
      <alignment horizontal="left"/>
    </xf>
    <xf numFmtId="49" fontId="16" fillId="0" borderId="3" xfId="4" applyNumberFormat="1" applyFont="1" applyBorder="1" applyAlignment="1" applyProtection="1">
      <alignment horizontal="left"/>
      <protection locked="0"/>
    </xf>
    <xf numFmtId="49" fontId="17" fillId="0" borderId="3" xfId="0" applyNumberFormat="1" applyFont="1" applyBorder="1" applyAlignment="1" applyProtection="1">
      <alignment horizontal="left"/>
      <protection locked="0"/>
    </xf>
    <xf numFmtId="5" fontId="16" fillId="0" borderId="29" xfId="0" applyNumberFormat="1" applyFont="1" applyBorder="1" applyAlignment="1">
      <alignment horizontal="right"/>
    </xf>
    <xf numFmtId="5" fontId="13" fillId="2" borderId="16" xfId="0" applyNumberFormat="1" applyFont="1" applyFill="1" applyBorder="1" applyAlignment="1">
      <alignment horizontal="right"/>
    </xf>
    <xf numFmtId="5" fontId="16" fillId="2" borderId="35" xfId="0" applyNumberFormat="1" applyFont="1" applyFill="1" applyBorder="1" applyAlignment="1">
      <alignment horizontal="right"/>
    </xf>
    <xf numFmtId="5" fontId="16" fillId="0" borderId="29" xfId="0" applyNumberFormat="1" applyFont="1" applyBorder="1" applyAlignment="1" applyProtection="1">
      <alignment horizontal="right"/>
    </xf>
    <xf numFmtId="5" fontId="16" fillId="2" borderId="21" xfId="0" applyNumberFormat="1" applyFont="1" applyFill="1" applyBorder="1" applyAlignment="1">
      <alignment horizontal="right"/>
    </xf>
    <xf numFmtId="5" fontId="16" fillId="0" borderId="29" xfId="0" applyNumberFormat="1" applyFont="1" applyFill="1" applyBorder="1" applyAlignment="1">
      <alignment horizontal="right"/>
    </xf>
    <xf numFmtId="5" fontId="16" fillId="2" borderId="30" xfId="0" applyNumberFormat="1" applyFont="1" applyFill="1" applyBorder="1" applyAlignment="1">
      <alignment horizontal="right"/>
    </xf>
    <xf numFmtId="5" fontId="16" fillId="0" borderId="21" xfId="0" applyNumberFormat="1" applyFont="1" applyFill="1" applyBorder="1" applyAlignment="1">
      <alignment horizontal="right"/>
    </xf>
    <xf numFmtId="5" fontId="13" fillId="2" borderId="25" xfId="0" applyNumberFormat="1" applyFont="1" applyFill="1" applyBorder="1" applyAlignment="1">
      <alignment horizontal="right"/>
    </xf>
    <xf numFmtId="5" fontId="13" fillId="2" borderId="29" xfId="0" applyNumberFormat="1" applyFont="1" applyFill="1" applyBorder="1" applyAlignment="1">
      <alignment horizontal="right"/>
    </xf>
    <xf numFmtId="0" fontId="77" fillId="0" borderId="0" xfId="0" applyFont="1" applyFill="1" applyBorder="1"/>
    <xf numFmtId="166" fontId="13" fillId="5" borderId="0" xfId="0" applyNumberFormat="1" applyFont="1" applyFill="1"/>
    <xf numFmtId="0" fontId="16" fillId="0" borderId="0" xfId="4" applyFont="1" applyAlignment="1">
      <alignment horizontal="center" vertical="center"/>
    </xf>
    <xf numFmtId="0" fontId="14" fillId="0" borderId="5" xfId="0" applyFont="1" applyBorder="1" applyAlignment="1">
      <alignment horizontal="center"/>
    </xf>
    <xf numFmtId="0" fontId="14" fillId="0" borderId="0" xfId="0" applyFont="1" applyAlignment="1">
      <alignment horizontal="center"/>
    </xf>
    <xf numFmtId="170" fontId="16" fillId="0" borderId="0" xfId="0" applyNumberFormat="1" applyFont="1"/>
    <xf numFmtId="0" fontId="25" fillId="0" borderId="0" xfId="4" applyFont="1" applyAlignment="1">
      <alignment wrapText="1"/>
    </xf>
    <xf numFmtId="4" fontId="16" fillId="0" borderId="0" xfId="0" applyNumberFormat="1" applyFont="1"/>
    <xf numFmtId="44" fontId="13" fillId="0" borderId="0" xfId="10" applyFont="1"/>
    <xf numFmtId="0" fontId="102" fillId="9" borderId="0" xfId="4" applyFont="1" applyFill="1" applyAlignment="1">
      <alignment horizontal="center" vertical="center" wrapText="1"/>
    </xf>
    <xf numFmtId="0" fontId="28" fillId="0" borderId="0" xfId="0" applyFont="1"/>
    <xf numFmtId="2" fontId="16" fillId="0" borderId="0" xfId="0" applyNumberFormat="1" applyFont="1"/>
    <xf numFmtId="44" fontId="16" fillId="0" borderId="0" xfId="10" applyFont="1"/>
    <xf numFmtId="169" fontId="16" fillId="0" borderId="0" xfId="1" applyNumberFormat="1" applyFont="1"/>
    <xf numFmtId="4" fontId="16" fillId="0" borderId="57" xfId="0" applyNumberFormat="1" applyFont="1" applyBorder="1" applyAlignment="1">
      <alignment horizontal="right"/>
    </xf>
    <xf numFmtId="4" fontId="16" fillId="5" borderId="57" xfId="0" applyNumberFormat="1" applyFont="1" applyFill="1" applyBorder="1" applyAlignment="1">
      <alignment horizontal="right"/>
    </xf>
    <xf numFmtId="5" fontId="16" fillId="0" borderId="58" xfId="0" applyNumberFormat="1" applyFont="1" applyBorder="1" applyAlignment="1">
      <alignment horizontal="right"/>
    </xf>
    <xf numFmtId="0" fontId="16" fillId="0" borderId="0" xfId="0" applyFont="1" applyAlignment="1">
      <alignment horizontal="right" indent="1"/>
    </xf>
    <xf numFmtId="0" fontId="17" fillId="0" borderId="0" xfId="4" applyFont="1" applyFill="1"/>
    <xf numFmtId="0" fontId="62" fillId="0" borderId="0" xfId="0" applyFont="1" applyAlignment="1">
      <alignment vertical="center"/>
    </xf>
    <xf numFmtId="5" fontId="16" fillId="0" borderId="14" xfId="0" applyNumberFormat="1" applyFont="1" applyBorder="1" applyAlignment="1" applyProtection="1">
      <alignment horizontal="right"/>
    </xf>
    <xf numFmtId="0" fontId="57" fillId="0" borderId="0" xfId="0" applyFont="1" applyBorder="1" applyAlignment="1">
      <alignment horizontal="left" indent="1"/>
    </xf>
    <xf numFmtId="0" fontId="16" fillId="0" borderId="43" xfId="0" applyFont="1" applyFill="1" applyBorder="1" applyProtection="1"/>
    <xf numFmtId="0" fontId="104" fillId="0" borderId="34" xfId="0" applyFont="1" applyFill="1" applyBorder="1" applyAlignment="1">
      <alignment horizontal="right"/>
    </xf>
    <xf numFmtId="3" fontId="16" fillId="0" borderId="0" xfId="0" applyNumberFormat="1" applyFont="1" applyFill="1" applyAlignment="1">
      <alignment horizontal="center"/>
    </xf>
    <xf numFmtId="0" fontId="14" fillId="0" borderId="0" xfId="0" applyFont="1" applyFill="1" applyBorder="1" applyAlignment="1">
      <alignment horizontal="center"/>
    </xf>
    <xf numFmtId="0" fontId="14" fillId="0" borderId="0" xfId="0" applyFont="1" applyBorder="1" applyAlignment="1">
      <alignment horizontal="left"/>
    </xf>
    <xf numFmtId="0" fontId="20" fillId="0" borderId="0" xfId="0" applyFont="1" applyBorder="1"/>
    <xf numFmtId="0" fontId="20" fillId="0" borderId="0" xfId="0" applyFont="1" applyBorder="1" applyAlignment="1">
      <alignment horizontal="left"/>
    </xf>
    <xf numFmtId="0" fontId="20" fillId="0" borderId="3" xfId="0" applyFont="1" applyBorder="1" applyAlignment="1">
      <alignment horizontal="left"/>
    </xf>
    <xf numFmtId="0" fontId="15" fillId="0" borderId="3" xfId="0" applyFont="1" applyBorder="1" applyAlignment="1">
      <alignment horizontal="left"/>
    </xf>
    <xf numFmtId="0" fontId="14" fillId="0" borderId="4" xfId="0" applyFont="1" applyBorder="1" applyAlignment="1">
      <alignment horizontal="center"/>
    </xf>
    <xf numFmtId="0" fontId="14" fillId="0" borderId="0" xfId="0" applyFont="1" applyBorder="1" applyAlignment="1">
      <alignment horizontal="center"/>
    </xf>
    <xf numFmtId="0" fontId="16" fillId="0" borderId="10" xfId="0" applyFont="1" applyBorder="1" applyAlignment="1">
      <alignment horizontal="center" vertical="center" wrapText="1"/>
    </xf>
    <xf numFmtId="0" fontId="15" fillId="0" borderId="4" xfId="0" applyFont="1" applyBorder="1" applyAlignment="1">
      <alignment horizontal="center"/>
    </xf>
    <xf numFmtId="0" fontId="16" fillId="0" borderId="10" xfId="0" applyFont="1" applyFill="1" applyBorder="1" applyAlignment="1">
      <alignment horizontal="center" wrapText="1"/>
    </xf>
    <xf numFmtId="0" fontId="16" fillId="0" borderId="8" xfId="0" applyFont="1" applyFill="1" applyBorder="1" applyAlignment="1">
      <alignment horizontal="center"/>
    </xf>
    <xf numFmtId="0" fontId="16" fillId="0" borderId="10" xfId="0" applyFont="1" applyBorder="1" applyAlignment="1">
      <alignment horizontal="center" wrapText="1"/>
    </xf>
    <xf numFmtId="0" fontId="15" fillId="0" borderId="17" xfId="0" applyFont="1" applyBorder="1"/>
    <xf numFmtId="0" fontId="15" fillId="0" borderId="4" xfId="0" applyFont="1" applyBorder="1"/>
    <xf numFmtId="0" fontId="16" fillId="0" borderId="8" xfId="0" applyFont="1" applyBorder="1" applyAlignment="1">
      <alignment horizontal="center"/>
    </xf>
    <xf numFmtId="0" fontId="15" fillId="0" borderId="0" xfId="4" applyFont="1"/>
    <xf numFmtId="0" fontId="24" fillId="0" borderId="0" xfId="4" applyFont="1"/>
    <xf numFmtId="0" fontId="17" fillId="0" borderId="0" xfId="4" applyFont="1" applyAlignment="1">
      <alignment horizontal="center" wrapText="1"/>
    </xf>
    <xf numFmtId="10" fontId="51" fillId="0" borderId="0" xfId="2" quotePrefix="1" applyNumberFormat="1" applyFont="1"/>
    <xf numFmtId="0" fontId="17" fillId="5" borderId="29" xfId="0" applyFont="1" applyFill="1" applyBorder="1" applyAlignment="1" applyProtection="1">
      <alignment horizontal="left"/>
    </xf>
    <xf numFmtId="5" fontId="16" fillId="0" borderId="39" xfId="0" quotePrefix="1" applyNumberFormat="1" applyFont="1" applyBorder="1" applyAlignment="1" applyProtection="1">
      <alignment horizontal="right"/>
    </xf>
    <xf numFmtId="5" fontId="16" fillId="5" borderId="39" xfId="0" quotePrefix="1" applyNumberFormat="1" applyFont="1" applyFill="1" applyBorder="1" applyAlignment="1" applyProtection="1">
      <alignment horizontal="right"/>
    </xf>
    <xf numFmtId="5" fontId="16" fillId="5" borderId="16" xfId="0" applyNumberFormat="1" applyFont="1" applyFill="1" applyBorder="1" applyAlignment="1" applyProtection="1">
      <alignment horizontal="right"/>
    </xf>
    <xf numFmtId="0" fontId="100" fillId="0" borderId="0" xfId="0" applyFont="1" applyBorder="1"/>
    <xf numFmtId="0" fontId="51" fillId="4" borderId="14" xfId="0" applyFont="1" applyFill="1" applyBorder="1"/>
    <xf numFmtId="174" fontId="16" fillId="0" borderId="0" xfId="13" applyNumberFormat="1" applyFont="1" applyBorder="1" applyAlignment="1" applyProtection="1">
      <alignment horizontal="right"/>
    </xf>
    <xf numFmtId="0" fontId="13" fillId="16" borderId="12" xfId="0" applyFont="1" applyFill="1" applyBorder="1" applyAlignment="1">
      <alignment horizontal="center" vertical="center"/>
    </xf>
    <xf numFmtId="0" fontId="13" fillId="16" borderId="2" xfId="0" applyFont="1" applyFill="1" applyBorder="1" applyAlignment="1">
      <alignment horizontal="center" vertical="center"/>
    </xf>
    <xf numFmtId="0" fontId="13" fillId="16" borderId="13" xfId="0" applyFont="1" applyFill="1" applyBorder="1" applyAlignment="1">
      <alignment horizontal="center" vertical="center"/>
    </xf>
    <xf numFmtId="0" fontId="13" fillId="0" borderId="4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15" borderId="12" xfId="0" applyFont="1" applyFill="1" applyBorder="1" applyAlignment="1">
      <alignment horizontal="center" vertical="center"/>
    </xf>
    <xf numFmtId="0" fontId="13" fillId="15" borderId="2" xfId="0" applyFont="1" applyFill="1" applyBorder="1" applyAlignment="1">
      <alignment horizontal="center" vertical="center"/>
    </xf>
    <xf numFmtId="0" fontId="13" fillId="15" borderId="13" xfId="0" applyFont="1" applyFill="1" applyBorder="1" applyAlignment="1">
      <alignment horizontal="center" vertical="center"/>
    </xf>
    <xf numFmtId="0" fontId="16" fillId="4" borderId="0" xfId="0" applyFont="1" applyFill="1" applyBorder="1" applyAlignment="1">
      <alignment horizontal="center"/>
    </xf>
    <xf numFmtId="3" fontId="16" fillId="0" borderId="34" xfId="0" applyNumberFormat="1" applyFont="1" applyBorder="1" applyProtection="1">
      <protection locked="0"/>
    </xf>
    <xf numFmtId="3" fontId="16" fillId="0" borderId="47" xfId="0" applyNumberFormat="1" applyFont="1" applyBorder="1" applyProtection="1">
      <protection locked="0"/>
    </xf>
    <xf numFmtId="3" fontId="16" fillId="5" borderId="0" xfId="0" applyNumberFormat="1" applyFont="1" applyFill="1" applyAlignment="1">
      <alignment horizontal="center"/>
    </xf>
    <xf numFmtId="3" fontId="16" fillId="0" borderId="12" xfId="0" applyNumberFormat="1" applyFont="1" applyBorder="1"/>
    <xf numFmtId="3" fontId="16" fillId="0" borderId="13" xfId="0" applyNumberFormat="1" applyFont="1" applyBorder="1"/>
    <xf numFmtId="0" fontId="16" fillId="0" borderId="12" xfId="0" applyFont="1" applyBorder="1" applyAlignment="1">
      <alignment horizontal="center"/>
    </xf>
    <xf numFmtId="0" fontId="16" fillId="0" borderId="13" xfId="0" applyFont="1" applyBorder="1" applyAlignment="1">
      <alignment horizontal="center"/>
    </xf>
    <xf numFmtId="0" fontId="34" fillId="6" borderId="5" xfId="0" applyFont="1" applyFill="1" applyBorder="1" applyAlignment="1">
      <alignment horizontal="center" vertical="center" wrapText="1"/>
    </xf>
    <xf numFmtId="0" fontId="34" fillId="6" borderId="0" xfId="0" applyFont="1" applyFill="1" applyBorder="1" applyAlignment="1">
      <alignment horizontal="center" vertical="center" wrapText="1"/>
    </xf>
    <xf numFmtId="0" fontId="16" fillId="0" borderId="5" xfId="0" applyFont="1" applyBorder="1" applyAlignment="1">
      <alignment horizontal="center" vertical="center"/>
    </xf>
    <xf numFmtId="174" fontId="16" fillId="0" borderId="15" xfId="0" applyNumberFormat="1" applyFont="1" applyFill="1" applyBorder="1" applyAlignment="1" applyProtection="1">
      <alignment horizontal="right"/>
      <protection locked="0"/>
    </xf>
    <xf numFmtId="0" fontId="48" fillId="0" borderId="0" xfId="0" applyFont="1" applyBorder="1" applyAlignment="1">
      <alignment horizontal="center"/>
    </xf>
    <xf numFmtId="0" fontId="28" fillId="0" borderId="106" xfId="0" applyFont="1" applyBorder="1" applyAlignment="1">
      <alignment horizontal="center"/>
    </xf>
    <xf numFmtId="0" fontId="28" fillId="0" borderId="82" xfId="0" applyFont="1" applyBorder="1" applyAlignment="1">
      <alignment horizontal="center"/>
    </xf>
    <xf numFmtId="0" fontId="28" fillId="0" borderId="107" xfId="0" applyFont="1" applyBorder="1" applyAlignment="1">
      <alignment horizontal="center"/>
    </xf>
    <xf numFmtId="0" fontId="13" fillId="0" borderId="41" xfId="0" applyFont="1" applyBorder="1" applyAlignment="1">
      <alignment horizontal="center" vertical="center" wrapText="1"/>
    </xf>
    <xf numFmtId="0" fontId="13" fillId="0" borderId="10" xfId="0" applyFont="1" applyBorder="1" applyAlignment="1">
      <alignment horizontal="center" vertical="center" wrapText="1"/>
    </xf>
    <xf numFmtId="0" fontId="100" fillId="0" borderId="106" xfId="0" applyFont="1" applyBorder="1" applyAlignment="1">
      <alignment horizontal="center"/>
    </xf>
    <xf numFmtId="0" fontId="100" fillId="0" borderId="82" xfId="0" applyFont="1" applyBorder="1" applyAlignment="1">
      <alignment horizontal="center"/>
    </xf>
    <xf numFmtId="0" fontId="100" fillId="0" borderId="107" xfId="0" applyFont="1" applyBorder="1" applyAlignment="1">
      <alignment horizontal="center"/>
    </xf>
    <xf numFmtId="0" fontId="16" fillId="0" borderId="12" xfId="0" applyFont="1" applyBorder="1" applyAlignment="1">
      <alignment horizontal="center" wrapText="1"/>
    </xf>
    <xf numFmtId="0" fontId="16" fillId="0" borderId="13" xfId="0" applyFont="1" applyBorder="1" applyAlignment="1">
      <alignment horizontal="center" wrapText="1"/>
    </xf>
    <xf numFmtId="3" fontId="16" fillId="0" borderId="98" xfId="0" applyNumberFormat="1" applyFont="1" applyBorder="1" applyProtection="1">
      <protection locked="0"/>
    </xf>
    <xf numFmtId="0" fontId="16" fillId="0" borderId="15" xfId="0" applyFont="1" applyBorder="1" applyAlignment="1" applyProtection="1">
      <alignment horizontal="center"/>
      <protection locked="0"/>
    </xf>
    <xf numFmtId="0" fontId="15" fillId="0" borderId="1" xfId="0" applyFont="1" applyBorder="1" applyAlignment="1" applyProtection="1">
      <alignment horizontal="left"/>
      <protection locked="0"/>
    </xf>
    <xf numFmtId="0" fontId="15" fillId="0" borderId="7" xfId="0" applyFont="1" applyBorder="1" applyAlignment="1" applyProtection="1">
      <alignment horizontal="left"/>
      <protection locked="0"/>
    </xf>
    <xf numFmtId="0" fontId="16" fillId="0" borderId="2" xfId="0" applyFont="1" applyBorder="1" applyAlignment="1" applyProtection="1">
      <alignment horizontal="left"/>
      <protection locked="0"/>
    </xf>
    <xf numFmtId="0" fontId="16" fillId="0" borderId="1" xfId="0" applyFont="1" applyBorder="1" applyAlignment="1" applyProtection="1">
      <alignment horizontal="left"/>
      <protection locked="0"/>
    </xf>
    <xf numFmtId="0" fontId="14" fillId="0" borderId="106" xfId="0" applyFont="1" applyBorder="1" applyAlignment="1">
      <alignment horizontal="center"/>
    </xf>
    <xf numFmtId="0" fontId="14" fillId="0" borderId="82" xfId="0" applyFont="1" applyBorder="1" applyAlignment="1">
      <alignment horizontal="center"/>
    </xf>
    <xf numFmtId="0" fontId="14" fillId="0" borderId="107" xfId="0" applyFont="1" applyBorder="1" applyAlignment="1">
      <alignment horizontal="center"/>
    </xf>
    <xf numFmtId="0" fontId="15" fillId="0" borderId="6" xfId="0" applyFont="1" applyBorder="1" applyAlignment="1" applyProtection="1">
      <alignment horizontal="left"/>
      <protection locked="0"/>
    </xf>
    <xf numFmtId="0" fontId="49" fillId="0" borderId="0" xfId="4" applyFont="1" applyBorder="1" applyAlignment="1">
      <alignment horizontal="center"/>
    </xf>
    <xf numFmtId="176" fontId="51" fillId="11" borderId="0" xfId="4" applyNumberFormat="1" applyFont="1" applyFill="1" applyAlignment="1" applyProtection="1">
      <alignment horizontal="left"/>
      <protection locked="0"/>
    </xf>
    <xf numFmtId="0" fontId="15" fillId="6" borderId="17" xfId="0" applyFont="1" applyFill="1" applyBorder="1" applyAlignment="1">
      <alignment horizontal="center" wrapText="1"/>
    </xf>
    <xf numFmtId="0" fontId="15" fillId="6" borderId="18" xfId="0" applyFont="1" applyFill="1" applyBorder="1" applyAlignment="1">
      <alignment horizontal="center" wrapText="1"/>
    </xf>
    <xf numFmtId="0" fontId="15" fillId="6" borderId="6" xfId="0" applyFont="1" applyFill="1" applyBorder="1" applyAlignment="1">
      <alignment horizontal="center" wrapText="1"/>
    </xf>
    <xf numFmtId="0" fontId="15" fillId="6" borderId="7" xfId="0" applyFont="1" applyFill="1" applyBorder="1" applyAlignment="1">
      <alignment horizontal="center" wrapText="1"/>
    </xf>
    <xf numFmtId="0" fontId="75" fillId="0" borderId="3" xfId="0" applyFont="1" applyBorder="1" applyAlignment="1">
      <alignment horizontal="center" vertical="center" textRotation="90"/>
    </xf>
    <xf numFmtId="0" fontId="15" fillId="5" borderId="12" xfId="0" applyFont="1" applyFill="1" applyBorder="1" applyAlignment="1">
      <alignment horizontal="center"/>
    </xf>
    <xf numFmtId="0" fontId="15" fillId="5" borderId="2" xfId="0" applyFont="1" applyFill="1" applyBorder="1" applyAlignment="1">
      <alignment horizontal="center"/>
    </xf>
    <xf numFmtId="0" fontId="15" fillId="5" borderId="13" xfId="0" applyFont="1" applyFill="1" applyBorder="1" applyAlignment="1">
      <alignment horizontal="center"/>
    </xf>
    <xf numFmtId="0" fontId="15" fillId="0" borderId="6" xfId="0" applyFont="1" applyBorder="1" applyAlignment="1">
      <alignment horizontal="center"/>
    </xf>
    <xf numFmtId="0" fontId="15" fillId="0" borderId="1" xfId="0" applyFont="1" applyBorder="1" applyAlignment="1">
      <alignment horizontal="center"/>
    </xf>
    <xf numFmtId="0" fontId="14" fillId="0" borderId="17" xfId="0" applyFont="1" applyBorder="1" applyAlignment="1">
      <alignment horizontal="center"/>
    </xf>
    <xf numFmtId="0" fontId="14" fillId="0" borderId="4" xfId="0" applyFont="1" applyBorder="1" applyAlignment="1">
      <alignment horizontal="center"/>
    </xf>
    <xf numFmtId="0" fontId="14" fillId="0" borderId="18" xfId="0" applyFont="1" applyBorder="1" applyAlignment="1">
      <alignment horizontal="center"/>
    </xf>
    <xf numFmtId="0" fontId="14" fillId="0" borderId="5" xfId="0" applyFont="1" applyBorder="1" applyAlignment="1">
      <alignment horizontal="center"/>
    </xf>
    <xf numFmtId="0" fontId="14" fillId="0" borderId="0" xfId="0" applyFont="1" applyAlignment="1">
      <alignment horizontal="center"/>
    </xf>
    <xf numFmtId="0" fontId="14" fillId="0" borderId="3" xfId="0" applyFont="1" applyBorder="1" applyAlignment="1">
      <alignment horizontal="center"/>
    </xf>
    <xf numFmtId="0" fontId="14" fillId="0" borderId="0" xfId="0" quotePrefix="1" applyFont="1" applyAlignment="1">
      <alignment horizontal="center"/>
    </xf>
    <xf numFmtId="0" fontId="20" fillId="0" borderId="5" xfId="0" applyFont="1" applyBorder="1"/>
    <xf numFmtId="0" fontId="20" fillId="0" borderId="0" xfId="0" applyFont="1"/>
    <xf numFmtId="0" fontId="20" fillId="0" borderId="0" xfId="0" applyFont="1" applyAlignment="1">
      <alignment horizontal="left"/>
    </xf>
    <xf numFmtId="0" fontId="20" fillId="0" borderId="3" xfId="0" applyFont="1" applyBorder="1" applyAlignment="1">
      <alignment horizontal="left"/>
    </xf>
    <xf numFmtId="0" fontId="14" fillId="0" borderId="5" xfId="0" applyFont="1" applyBorder="1" applyAlignment="1">
      <alignment horizontal="left"/>
    </xf>
    <xf numFmtId="0" fontId="14" fillId="0" borderId="0" xfId="0" applyFont="1" applyAlignment="1">
      <alignment horizontal="left"/>
    </xf>
    <xf numFmtId="0" fontId="15" fillId="0" borderId="0" xfId="0" applyFont="1" applyAlignment="1">
      <alignment horizontal="left"/>
    </xf>
    <xf numFmtId="0" fontId="15" fillId="0" borderId="3" xfId="0" applyFont="1" applyBorder="1" applyAlignment="1">
      <alignment horizontal="left"/>
    </xf>
    <xf numFmtId="0" fontId="16" fillId="7" borderId="45" xfId="0" applyFont="1" applyFill="1" applyBorder="1" applyAlignment="1" applyProtection="1">
      <alignment horizontal="left" vertical="top" wrapText="1"/>
      <protection locked="0"/>
    </xf>
    <xf numFmtId="0" fontId="16" fillId="7" borderId="34" xfId="0" applyFont="1" applyFill="1" applyBorder="1" applyAlignment="1" applyProtection="1">
      <alignment horizontal="left" vertical="top" wrapText="1"/>
      <protection locked="0"/>
    </xf>
    <xf numFmtId="0" fontId="16" fillId="7" borderId="49" xfId="0" applyFont="1" applyFill="1" applyBorder="1" applyAlignment="1" applyProtection="1">
      <alignment horizontal="left" vertical="top" wrapText="1"/>
      <protection locked="0"/>
    </xf>
    <xf numFmtId="0" fontId="16" fillId="0" borderId="45" xfId="0" applyFont="1" applyFill="1" applyBorder="1" applyAlignment="1">
      <alignment horizontal="left" vertical="center" wrapText="1"/>
    </xf>
    <xf numFmtId="0" fontId="16" fillId="0" borderId="34"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15" fillId="0" borderId="17" xfId="0" applyFont="1" applyBorder="1" applyAlignment="1">
      <alignment horizontal="center" wrapText="1"/>
    </xf>
    <xf numFmtId="0" fontId="15" fillId="0" borderId="4" xfId="0" applyFont="1" applyBorder="1" applyAlignment="1">
      <alignment horizontal="center" wrapText="1"/>
    </xf>
    <xf numFmtId="0" fontId="15" fillId="0" borderId="18" xfId="0" applyFont="1" applyBorder="1" applyAlignment="1">
      <alignment horizontal="center" wrapText="1"/>
    </xf>
    <xf numFmtId="0" fontId="15" fillId="0" borderId="5" xfId="0" applyFont="1" applyBorder="1" applyAlignment="1">
      <alignment horizontal="center" wrapText="1"/>
    </xf>
    <xf numFmtId="0" fontId="15" fillId="0" borderId="0" xfId="0" applyFont="1" applyBorder="1" applyAlignment="1">
      <alignment horizontal="center" wrapText="1"/>
    </xf>
    <xf numFmtId="0" fontId="15" fillId="0" borderId="3" xfId="0" applyFont="1" applyBorder="1" applyAlignment="1">
      <alignment horizontal="center" wrapText="1"/>
    </xf>
    <xf numFmtId="0" fontId="15" fillId="0" borderId="6" xfId="0" applyFont="1" applyBorder="1" applyAlignment="1">
      <alignment horizontal="center" wrapText="1"/>
    </xf>
    <xf numFmtId="0" fontId="15" fillId="0" borderId="1" xfId="0" applyFont="1" applyBorder="1" applyAlignment="1">
      <alignment horizontal="center" wrapText="1"/>
    </xf>
    <xf numFmtId="0" fontId="15" fillId="0" borderId="7" xfId="0" applyFont="1" applyBorder="1" applyAlignment="1">
      <alignment horizontal="center" wrapText="1"/>
    </xf>
    <xf numFmtId="0" fontId="14" fillId="0" borderId="0" xfId="0" applyFont="1" applyBorder="1" applyAlignment="1">
      <alignment horizontal="center"/>
    </xf>
    <xf numFmtId="0" fontId="14" fillId="0" borderId="5" xfId="0" applyFont="1" applyFill="1" applyBorder="1" applyAlignment="1">
      <alignment horizontal="center"/>
    </xf>
    <xf numFmtId="0" fontId="14" fillId="0" borderId="0" xfId="0" applyFont="1" applyFill="1" applyBorder="1" applyAlignment="1">
      <alignment horizontal="center"/>
    </xf>
    <xf numFmtId="0" fontId="14" fillId="0" borderId="0" xfId="0" applyFont="1" applyBorder="1" applyAlignment="1">
      <alignment horizontal="left"/>
    </xf>
    <xf numFmtId="0" fontId="15" fillId="0" borderId="0" xfId="0" applyFont="1" applyBorder="1" applyAlignment="1">
      <alignment horizontal="left"/>
    </xf>
    <xf numFmtId="0" fontId="20" fillId="0" borderId="0" xfId="0" applyFont="1" applyBorder="1"/>
    <xf numFmtId="0" fontId="14" fillId="0" borderId="3" xfId="0" applyFont="1" applyFill="1" applyBorder="1" applyAlignment="1">
      <alignment horizontal="center"/>
    </xf>
    <xf numFmtId="0" fontId="20" fillId="0" borderId="0" xfId="0" applyFont="1" applyBorder="1" applyAlignment="1">
      <alignment horizontal="left"/>
    </xf>
    <xf numFmtId="0" fontId="14" fillId="0" borderId="17" xfId="0" applyFont="1" applyFill="1" applyBorder="1" applyAlignment="1">
      <alignment horizontal="center"/>
    </xf>
    <xf numFmtId="0" fontId="14" fillId="0" borderId="4" xfId="0" applyFont="1" applyFill="1" applyBorder="1" applyAlignment="1">
      <alignment horizontal="center"/>
    </xf>
    <xf numFmtId="0" fontId="14" fillId="0" borderId="18" xfId="0" applyFont="1" applyFill="1" applyBorder="1" applyAlignment="1">
      <alignment horizontal="center"/>
    </xf>
    <xf numFmtId="37" fontId="15" fillId="12" borderId="0" xfId="0" applyNumberFormat="1" applyFont="1" applyFill="1" applyBorder="1" applyAlignment="1" applyProtection="1">
      <alignment horizontal="center"/>
      <protection locked="0"/>
    </xf>
    <xf numFmtId="0" fontId="62" fillId="0" borderId="1" xfId="0" applyFont="1" applyBorder="1" applyAlignment="1">
      <alignment horizontal="center"/>
    </xf>
    <xf numFmtId="0" fontId="15" fillId="0" borderId="12" xfId="0" applyFont="1" applyBorder="1" applyAlignment="1">
      <alignment horizontal="center"/>
    </xf>
    <xf numFmtId="0" fontId="15" fillId="0" borderId="2" xfId="0" applyFont="1" applyBorder="1" applyAlignment="1">
      <alignment horizontal="center"/>
    </xf>
    <xf numFmtId="0" fontId="15" fillId="0" borderId="13" xfId="0" applyFont="1" applyBorder="1" applyAlignment="1">
      <alignment horizontal="center"/>
    </xf>
    <xf numFmtId="0" fontId="14" fillId="0" borderId="4" xfId="0" applyFont="1" applyBorder="1" applyAlignment="1">
      <alignment horizontal="left"/>
    </xf>
    <xf numFmtId="0" fontId="14" fillId="0" borderId="18" xfId="0" applyFont="1" applyBorder="1" applyAlignment="1">
      <alignment horizontal="left"/>
    </xf>
    <xf numFmtId="0" fontId="14" fillId="0" borderId="3" xfId="0" applyFont="1" applyBorder="1" applyAlignment="1">
      <alignment horizontal="left"/>
    </xf>
    <xf numFmtId="0" fontId="15" fillId="0" borderId="0" xfId="0" applyFont="1" applyBorder="1" applyAlignment="1">
      <alignment horizontal="center"/>
    </xf>
    <xf numFmtId="0" fontId="15" fillId="0" borderId="3" xfId="0" applyFont="1" applyBorder="1" applyAlignment="1">
      <alignment horizontal="center"/>
    </xf>
    <xf numFmtId="0" fontId="16" fillId="0" borderId="85" xfId="0" applyFont="1" applyBorder="1" applyAlignment="1">
      <alignment horizontal="center"/>
    </xf>
    <xf numFmtId="0" fontId="16" fillId="0" borderId="110"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95" xfId="0" applyFont="1" applyBorder="1" applyAlignment="1">
      <alignment horizontal="center" vertical="center" wrapText="1"/>
    </xf>
    <xf numFmtId="0" fontId="16" fillId="0" borderId="7" xfId="0" applyFont="1" applyBorder="1" applyAlignment="1">
      <alignment horizontal="center" vertical="center" wrapText="1"/>
    </xf>
    <xf numFmtId="0" fontId="16" fillId="7" borderId="105" xfId="0" applyFont="1" applyFill="1" applyBorder="1" applyAlignment="1" applyProtection="1">
      <alignment horizontal="left" wrapText="1"/>
      <protection locked="0"/>
    </xf>
    <xf numFmtId="0" fontId="16" fillId="7" borderId="50" xfId="0" applyFont="1" applyFill="1" applyBorder="1" applyAlignment="1" applyProtection="1">
      <alignment horizontal="left" wrapText="1"/>
      <protection locked="0"/>
    </xf>
    <xf numFmtId="0" fontId="16" fillId="7" borderId="40" xfId="0" applyFont="1" applyFill="1" applyBorder="1" applyAlignment="1" applyProtection="1">
      <alignment horizontal="left" wrapText="1"/>
      <protection locked="0"/>
    </xf>
    <xf numFmtId="0" fontId="16" fillId="7" borderId="49" xfId="0" applyFont="1" applyFill="1" applyBorder="1" applyAlignment="1" applyProtection="1">
      <alignment horizontal="left" wrapText="1"/>
      <protection locked="0"/>
    </xf>
    <xf numFmtId="0" fontId="16" fillId="4" borderId="85" xfId="0" applyFont="1" applyFill="1" applyBorder="1"/>
    <xf numFmtId="0" fontId="16" fillId="4" borderId="13" xfId="0" applyFont="1" applyFill="1" applyBorder="1"/>
    <xf numFmtId="0" fontId="16" fillId="4" borderId="77" xfId="0" applyFont="1" applyFill="1" applyBorder="1" applyAlignment="1">
      <alignment horizontal="left"/>
    </xf>
    <xf numFmtId="0" fontId="16" fillId="4" borderId="109" xfId="0" applyFont="1" applyFill="1" applyBorder="1" applyAlignment="1">
      <alignment horizontal="left"/>
    </xf>
    <xf numFmtId="0" fontId="16" fillId="4" borderId="110" xfId="0" applyFont="1" applyFill="1" applyBorder="1" applyAlignment="1">
      <alignment horizontal="left"/>
    </xf>
    <xf numFmtId="0" fontId="16" fillId="4" borderId="18" xfId="0" applyFont="1" applyFill="1" applyBorder="1" applyAlignment="1">
      <alignment horizontal="left"/>
    </xf>
    <xf numFmtId="0" fontId="16" fillId="4" borderId="85" xfId="0" applyFont="1" applyFill="1" applyBorder="1" applyAlignment="1">
      <alignment horizontal="left"/>
    </xf>
    <xf numFmtId="0" fontId="16" fillId="4" borderId="13" xfId="0" applyFont="1" applyFill="1" applyBorder="1" applyAlignment="1">
      <alignment horizontal="left"/>
    </xf>
    <xf numFmtId="0" fontId="16" fillId="0" borderId="41" xfId="0" applyFont="1" applyBorder="1" applyAlignment="1">
      <alignment horizontal="center" vertical="center" wrapText="1"/>
    </xf>
    <xf numFmtId="0" fontId="16" fillId="0" borderId="10" xfId="0" applyFont="1" applyBorder="1" applyAlignment="1">
      <alignment horizontal="center" vertical="center" wrapText="1"/>
    </xf>
    <xf numFmtId="0" fontId="15" fillId="0" borderId="17" xfId="0" applyFont="1" applyBorder="1" applyAlignment="1">
      <alignment horizontal="center"/>
    </xf>
    <xf numFmtId="0" fontId="15" fillId="0" borderId="4" xfId="0" applyFont="1" applyBorder="1" applyAlignment="1">
      <alignment horizontal="center"/>
    </xf>
    <xf numFmtId="0" fontId="15" fillId="0" borderId="18" xfId="0" applyFont="1" applyBorder="1" applyAlignment="1">
      <alignment horizontal="center"/>
    </xf>
    <xf numFmtId="0" fontId="14" fillId="0" borderId="0" xfId="0" applyFont="1" applyFill="1" applyBorder="1" applyAlignment="1">
      <alignment horizontal="center" vertical="center" wrapText="1"/>
    </xf>
    <xf numFmtId="0" fontId="16" fillId="0" borderId="34" xfId="0" applyFont="1" applyFill="1" applyBorder="1" applyProtection="1">
      <protection locked="0"/>
    </xf>
    <xf numFmtId="0" fontId="16" fillId="0" borderId="12" xfId="0" applyFont="1" applyFill="1" applyBorder="1" applyAlignment="1">
      <alignment horizontal="center"/>
    </xf>
    <xf numFmtId="0" fontId="16" fillId="0" borderId="2" xfId="0" applyFont="1" applyFill="1" applyBorder="1" applyAlignment="1">
      <alignment horizontal="center"/>
    </xf>
    <xf numFmtId="0" fontId="16" fillId="0" borderId="13" xfId="0" applyFont="1" applyFill="1" applyBorder="1" applyAlignment="1">
      <alignment horizontal="center"/>
    </xf>
    <xf numFmtId="0" fontId="16" fillId="0" borderId="6" xfId="0" applyFont="1" applyFill="1" applyBorder="1" applyAlignment="1">
      <alignment horizontal="center"/>
    </xf>
    <xf numFmtId="0" fontId="16" fillId="0" borderId="1" xfId="0" applyFont="1" applyFill="1" applyBorder="1" applyAlignment="1">
      <alignment horizontal="center"/>
    </xf>
    <xf numFmtId="0" fontId="16" fillId="0" borderId="7" xfId="0" applyFont="1" applyFill="1" applyBorder="1" applyAlignment="1">
      <alignment horizontal="center"/>
    </xf>
    <xf numFmtId="0" fontId="16" fillId="0" borderId="41" xfId="0" applyFont="1" applyBorder="1" applyAlignment="1">
      <alignment horizontal="center" wrapText="1"/>
    </xf>
    <xf numFmtId="0" fontId="16" fillId="0" borderId="9" xfId="0" applyFont="1" applyBorder="1" applyAlignment="1">
      <alignment horizontal="center" wrapText="1"/>
    </xf>
    <xf numFmtId="0" fontId="16" fillId="0" borderId="10" xfId="0" applyFont="1" applyBorder="1" applyAlignment="1">
      <alignment horizontal="center" wrapText="1"/>
    </xf>
    <xf numFmtId="0" fontId="16" fillId="0" borderId="17" xfId="0" applyFont="1" applyFill="1" applyBorder="1" applyAlignment="1">
      <alignment horizontal="center" wrapText="1"/>
    </xf>
    <xf numFmtId="0" fontId="16" fillId="0" borderId="5" xfId="0" applyFont="1" applyFill="1" applyBorder="1" applyAlignment="1">
      <alignment horizontal="center" wrapText="1"/>
    </xf>
    <xf numFmtId="0" fontId="16" fillId="0" borderId="8" xfId="0" applyFont="1" applyFill="1" applyBorder="1" applyAlignment="1">
      <alignment horizontal="left"/>
    </xf>
    <xf numFmtId="0" fontId="16" fillId="0" borderId="41" xfId="0" applyFont="1" applyFill="1" applyBorder="1" applyAlignment="1">
      <alignment horizontal="center" wrapText="1"/>
    </xf>
    <xf numFmtId="0" fontId="16" fillId="0" borderId="9" xfId="0" applyFont="1" applyFill="1" applyBorder="1" applyAlignment="1">
      <alignment horizontal="center" wrapText="1"/>
    </xf>
    <xf numFmtId="0" fontId="16" fillId="0" borderId="10" xfId="0" applyFont="1" applyFill="1" applyBorder="1" applyAlignment="1">
      <alignment horizontal="center" wrapText="1"/>
    </xf>
    <xf numFmtId="0" fontId="16" fillId="16" borderId="17" xfId="0" applyFont="1" applyFill="1" applyBorder="1" applyAlignment="1">
      <alignment horizontal="center" vertical="center" wrapText="1"/>
    </xf>
    <xf numFmtId="0" fontId="16" fillId="16" borderId="18"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6" fillId="16" borderId="3" xfId="0" applyFont="1" applyFill="1" applyBorder="1" applyAlignment="1">
      <alignment horizontal="center" vertical="center" wrapText="1"/>
    </xf>
    <xf numFmtId="0" fontId="16" fillId="16" borderId="6" xfId="0" applyFont="1" applyFill="1" applyBorder="1" applyAlignment="1">
      <alignment horizontal="center" vertical="center" wrapText="1"/>
    </xf>
    <xf numFmtId="0" fontId="16" fillId="16" borderId="7" xfId="0" applyFont="1" applyFill="1" applyBorder="1" applyAlignment="1">
      <alignment horizontal="center" vertical="center" wrapText="1"/>
    </xf>
    <xf numFmtId="0" fontId="16" fillId="8" borderId="41"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20" fillId="0" borderId="5" xfId="0" applyFont="1" applyFill="1" applyBorder="1"/>
    <xf numFmtId="0" fontId="20" fillId="0" borderId="0" xfId="0" applyFont="1" applyFill="1" applyBorder="1"/>
    <xf numFmtId="0" fontId="16" fillId="0" borderId="8" xfId="0" applyFont="1" applyFill="1" applyBorder="1" applyAlignment="1">
      <alignment horizontal="center"/>
    </xf>
    <xf numFmtId="0" fontId="16" fillId="0" borderId="8" xfId="0" applyFont="1" applyFill="1" applyBorder="1" applyAlignment="1" applyProtection="1">
      <alignment horizontal="center"/>
    </xf>
    <xf numFmtId="0" fontId="15" fillId="0" borderId="17" xfId="0" applyFont="1" applyBorder="1" applyAlignment="1" applyProtection="1">
      <alignment horizontal="right"/>
    </xf>
    <xf numFmtId="0" fontId="15" fillId="0" borderId="4" xfId="0" applyFont="1" applyBorder="1" applyAlignment="1" applyProtection="1">
      <alignment horizontal="right"/>
    </xf>
    <xf numFmtId="0" fontId="14" fillId="0" borderId="5" xfId="0" applyFont="1" applyBorder="1" applyAlignment="1" applyProtection="1">
      <alignment horizontal="center"/>
    </xf>
    <xf numFmtId="0" fontId="14" fillId="0" borderId="0" xfId="0" applyFont="1" applyBorder="1" applyAlignment="1" applyProtection="1">
      <alignment horizontal="center"/>
    </xf>
    <xf numFmtId="0" fontId="14" fillId="0" borderId="3" xfId="0" applyFont="1" applyBorder="1" applyAlignment="1" applyProtection="1">
      <alignment horizontal="center"/>
    </xf>
    <xf numFmtId="0" fontId="15" fillId="0" borderId="5"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3" xfId="0" applyFont="1" applyBorder="1" applyAlignment="1" applyProtection="1">
      <alignment horizontal="center" vertical="center"/>
    </xf>
    <xf numFmtId="168" fontId="16" fillId="0" borderId="40" xfId="0" applyNumberFormat="1" applyFont="1" applyBorder="1" applyAlignment="1" applyProtection="1">
      <alignment horizontal="left"/>
      <protection locked="0"/>
    </xf>
    <xf numFmtId="168" fontId="16" fillId="0" borderId="34" xfId="0" applyNumberFormat="1" applyFont="1" applyBorder="1" applyAlignment="1" applyProtection="1">
      <alignment horizontal="left"/>
      <protection locked="0"/>
    </xf>
    <xf numFmtId="168" fontId="16" fillId="0" borderId="39" xfId="0" applyNumberFormat="1" applyFont="1" applyBorder="1" applyAlignment="1" applyProtection="1">
      <alignment horizontal="left"/>
      <protection locked="0"/>
    </xf>
    <xf numFmtId="0" fontId="16" fillId="0" borderId="41" xfId="0" applyFont="1" applyFill="1" applyBorder="1" applyAlignment="1" applyProtection="1">
      <alignment horizontal="center" wrapText="1"/>
    </xf>
    <xf numFmtId="0" fontId="16" fillId="0" borderId="10" xfId="0" applyFont="1" applyFill="1" applyBorder="1" applyAlignment="1" applyProtection="1">
      <alignment horizontal="center" wrapText="1"/>
    </xf>
    <xf numFmtId="0" fontId="16" fillId="15" borderId="12" xfId="0" applyFont="1" applyFill="1" applyBorder="1" applyAlignment="1" applyProtection="1">
      <alignment horizontal="center" wrapText="1"/>
    </xf>
    <xf numFmtId="0" fontId="16" fillId="15" borderId="2" xfId="0" applyFont="1" applyFill="1" applyBorder="1" applyAlignment="1" applyProtection="1">
      <alignment horizontal="center" wrapText="1"/>
    </xf>
    <xf numFmtId="0" fontId="16" fillId="15" borderId="13" xfId="0" applyFont="1" applyFill="1" applyBorder="1" applyAlignment="1" applyProtection="1">
      <alignment horizontal="center" wrapText="1"/>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6" fillId="0" borderId="13" xfId="0" applyFont="1" applyBorder="1" applyAlignment="1" applyProtection="1">
      <alignment horizontal="center"/>
    </xf>
    <xf numFmtId="0" fontId="16" fillId="0" borderId="12" xfId="0" applyFont="1" applyFill="1" applyBorder="1" applyAlignment="1" applyProtection="1">
      <alignment horizontal="center" wrapText="1"/>
    </xf>
    <xf numFmtId="0" fontId="16" fillId="0" borderId="2" xfId="0" applyFont="1" applyFill="1" applyBorder="1" applyAlignment="1" applyProtection="1">
      <alignment horizontal="center" wrapText="1"/>
    </xf>
    <xf numFmtId="0" fontId="16" fillId="0" borderId="13" xfId="0" applyFont="1" applyFill="1" applyBorder="1" applyAlignment="1" applyProtection="1">
      <alignment horizontal="center" wrapText="1"/>
    </xf>
    <xf numFmtId="0" fontId="16" fillId="0" borderId="44" xfId="0" applyFont="1" applyFill="1" applyBorder="1" applyAlignment="1" applyProtection="1">
      <alignment horizontal="left" wrapText="1"/>
      <protection locked="0"/>
    </xf>
    <xf numFmtId="0" fontId="16" fillId="0" borderId="15" xfId="0" applyFont="1" applyFill="1" applyBorder="1" applyAlignment="1" applyProtection="1">
      <alignment horizontal="left" wrapText="1"/>
      <protection locked="0"/>
    </xf>
    <xf numFmtId="0" fontId="16" fillId="0" borderId="99" xfId="0" applyFont="1" applyFill="1" applyBorder="1" applyAlignment="1" applyProtection="1">
      <alignment horizontal="left" wrapText="1"/>
      <protection locked="0"/>
    </xf>
    <xf numFmtId="0" fontId="16" fillId="16" borderId="6" xfId="0" applyFont="1" applyFill="1" applyBorder="1" applyAlignment="1" applyProtection="1">
      <alignment horizontal="center"/>
    </xf>
    <xf numFmtId="0" fontId="16" fillId="16" borderId="1" xfId="0" applyFont="1" applyFill="1" applyBorder="1" applyAlignment="1" applyProtection="1">
      <alignment horizontal="center"/>
    </xf>
    <xf numFmtId="0" fontId="16" fillId="16" borderId="7" xfId="0" applyFont="1" applyFill="1" applyBorder="1" applyAlignment="1" applyProtection="1">
      <alignment horizontal="center"/>
    </xf>
    <xf numFmtId="0" fontId="16" fillId="0" borderId="0" xfId="0" applyFont="1" applyBorder="1" applyAlignment="1">
      <alignment horizontal="left" vertical="center" wrapText="1"/>
    </xf>
    <xf numFmtId="0" fontId="15" fillId="0" borderId="17" xfId="0" applyFont="1" applyBorder="1"/>
    <xf numFmtId="0" fontId="15" fillId="0" borderId="4" xfId="0" applyFont="1" applyBorder="1"/>
    <xf numFmtId="37" fontId="15" fillId="12" borderId="8" xfId="0" applyNumberFormat="1" applyFont="1" applyFill="1" applyBorder="1" applyAlignment="1" applyProtection="1">
      <alignment horizontal="center"/>
      <protection locked="0"/>
    </xf>
    <xf numFmtId="0" fontId="16" fillId="0" borderId="40" xfId="0" applyFont="1" applyBorder="1" applyAlignment="1" applyProtection="1">
      <alignment horizontal="left" vertical="center" wrapText="1"/>
      <protection locked="0"/>
    </xf>
    <xf numFmtId="0" fontId="16" fillId="0" borderId="39" xfId="0" applyFont="1" applyBorder="1" applyAlignment="1" applyProtection="1">
      <alignment horizontal="left" vertical="center" wrapText="1"/>
      <protection locked="0"/>
    </xf>
    <xf numFmtId="37" fontId="15" fillId="12" borderId="12" xfId="0" applyNumberFormat="1" applyFont="1" applyFill="1" applyBorder="1" applyAlignment="1" applyProtection="1">
      <alignment horizontal="center"/>
      <protection locked="0"/>
    </xf>
    <xf numFmtId="37" fontId="15" fillId="12" borderId="13" xfId="0" applyNumberFormat="1" applyFont="1" applyFill="1" applyBorder="1" applyAlignment="1" applyProtection="1">
      <alignment horizontal="center"/>
      <protection locked="0"/>
    </xf>
    <xf numFmtId="0" fontId="17" fillId="6" borderId="12" xfId="0" applyFont="1" applyFill="1" applyBorder="1" applyAlignment="1">
      <alignment horizontal="center"/>
    </xf>
    <xf numFmtId="0" fontId="17" fillId="6" borderId="13" xfId="0" applyFont="1" applyFill="1" applyBorder="1" applyAlignment="1">
      <alignment horizontal="center"/>
    </xf>
    <xf numFmtId="0" fontId="16" fillId="0" borderId="9" xfId="0" applyFont="1" applyFill="1" applyBorder="1" applyAlignment="1" applyProtection="1">
      <alignment horizontal="center" wrapText="1"/>
    </xf>
    <xf numFmtId="0" fontId="16" fillId="0" borderId="71" xfId="0" applyFont="1" applyFill="1" applyBorder="1" applyAlignment="1" applyProtection="1">
      <alignment horizontal="center" wrapText="1"/>
    </xf>
    <xf numFmtId="0" fontId="17" fillId="6" borderId="12" xfId="0" applyFont="1" applyFill="1" applyBorder="1" applyAlignment="1">
      <alignment horizontal="center" vertical="center"/>
    </xf>
    <xf numFmtId="0" fontId="17" fillId="6" borderId="13" xfId="0" applyFont="1" applyFill="1" applyBorder="1" applyAlignment="1">
      <alignment horizontal="center" vertical="center"/>
    </xf>
    <xf numFmtId="0" fontId="13" fillId="16" borderId="63" xfId="0" applyFont="1" applyFill="1" applyBorder="1" applyAlignment="1">
      <alignment horizontal="center" vertical="center"/>
    </xf>
    <xf numFmtId="0" fontId="13" fillId="16" borderId="64" xfId="0" applyFont="1" applyFill="1" applyBorder="1" applyAlignment="1">
      <alignment horizontal="center" vertical="center"/>
    </xf>
    <xf numFmtId="0" fontId="13" fillId="16" borderId="86" xfId="0" applyFont="1" applyFill="1" applyBorder="1" applyAlignment="1">
      <alignment horizontal="center" vertical="center"/>
    </xf>
    <xf numFmtId="0" fontId="16" fillId="2" borderId="112" xfId="0" quotePrefix="1" applyFont="1" applyFill="1" applyBorder="1" applyAlignment="1">
      <alignment horizontal="center"/>
    </xf>
    <xf numFmtId="0" fontId="16" fillId="2" borderId="113" xfId="0" quotePrefix="1" applyFont="1" applyFill="1" applyBorder="1" applyAlignment="1">
      <alignment horizontal="center"/>
    </xf>
    <xf numFmtId="0" fontId="16" fillId="2" borderId="114" xfId="0" quotePrefix="1" applyFont="1" applyFill="1" applyBorder="1" applyAlignment="1">
      <alignment horizontal="center"/>
    </xf>
    <xf numFmtId="0" fontId="16" fillId="0" borderId="41" xfId="0" applyFont="1" applyFill="1" applyBorder="1" applyAlignment="1">
      <alignment horizontal="center"/>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17" xfId="0" applyFont="1" applyFill="1" applyBorder="1" applyAlignment="1">
      <alignment horizontal="center"/>
    </xf>
    <xf numFmtId="0" fontId="16" fillId="0" borderId="5" xfId="0" applyFont="1" applyFill="1" applyBorder="1" applyAlignment="1">
      <alignment horizontal="center"/>
    </xf>
    <xf numFmtId="0" fontId="16" fillId="0" borderId="60" xfId="0" applyFont="1" applyFill="1" applyBorder="1" applyAlignment="1">
      <alignment horizontal="center" wrapText="1"/>
    </xf>
    <xf numFmtId="0" fontId="16" fillId="0" borderId="61" xfId="0" applyFont="1" applyFill="1" applyBorder="1" applyAlignment="1">
      <alignment horizontal="center" wrapText="1"/>
    </xf>
    <xf numFmtId="0" fontId="16" fillId="0" borderId="62" xfId="0" applyFont="1" applyFill="1" applyBorder="1" applyAlignment="1">
      <alignment horizontal="center" wrapText="1"/>
    </xf>
    <xf numFmtId="0" fontId="16" fillId="0" borderId="54" xfId="0" applyFont="1" applyFill="1" applyBorder="1" applyAlignment="1" applyProtection="1">
      <alignment horizontal="center" wrapText="1"/>
    </xf>
    <xf numFmtId="0" fontId="16" fillId="0" borderId="70" xfId="0" applyFont="1" applyFill="1" applyBorder="1" applyAlignment="1" applyProtection="1">
      <alignment horizontal="center" wrapText="1"/>
    </xf>
    <xf numFmtId="0" fontId="16" fillId="0" borderId="6" xfId="0" quotePrefix="1" applyFont="1" applyFill="1" applyBorder="1" applyAlignment="1" applyProtection="1">
      <alignment horizontal="center"/>
    </xf>
    <xf numFmtId="0" fontId="16" fillId="0" borderId="7" xfId="0" applyFont="1" applyFill="1" applyBorder="1" applyAlignment="1" applyProtection="1">
      <alignment horizontal="center"/>
    </xf>
    <xf numFmtId="0" fontId="16" fillId="0" borderId="117" xfId="0" applyFont="1" applyFill="1" applyBorder="1" applyAlignment="1" applyProtection="1">
      <alignment horizontal="center" wrapText="1"/>
    </xf>
    <xf numFmtId="0" fontId="16" fillId="0" borderId="75" xfId="0" applyFont="1" applyFill="1" applyBorder="1" applyAlignment="1" applyProtection="1">
      <alignment horizontal="center"/>
    </xf>
    <xf numFmtId="0" fontId="16" fillId="0" borderId="9" xfId="0" applyFont="1" applyBorder="1" applyAlignment="1">
      <alignment horizontal="center" vertical="center" wrapText="1"/>
    </xf>
    <xf numFmtId="0" fontId="16" fillId="5" borderId="8" xfId="0" applyFont="1" applyFill="1" applyBorder="1" applyAlignment="1">
      <alignment horizontal="center" vertical="center"/>
    </xf>
    <xf numFmtId="0" fontId="13" fillId="0" borderId="12" xfId="0" applyFont="1" applyBorder="1" applyAlignment="1">
      <alignment horizontal="center"/>
    </xf>
    <xf numFmtId="0" fontId="13" fillId="0" borderId="2" xfId="0" applyFont="1" applyBorder="1" applyAlignment="1">
      <alignment horizontal="center"/>
    </xf>
    <xf numFmtId="0" fontId="13" fillId="0" borderId="13" xfId="0" applyFont="1" applyBorder="1" applyAlignment="1">
      <alignment horizontal="center"/>
    </xf>
    <xf numFmtId="0" fontId="16" fillId="0" borderId="3" xfId="0" applyFont="1" applyBorder="1" applyAlignment="1">
      <alignment horizontal="center" vertical="center" wrapText="1"/>
    </xf>
    <xf numFmtId="0" fontId="16" fillId="0" borderId="6" xfId="0" applyFont="1" applyFill="1" applyBorder="1" applyAlignment="1">
      <alignment horizontal="center" wrapText="1"/>
    </xf>
    <xf numFmtId="0" fontId="16" fillId="0" borderId="34" xfId="0" applyFont="1" applyBorder="1" applyAlignment="1" applyProtection="1">
      <alignment horizontal="left"/>
      <protection locked="0"/>
    </xf>
    <xf numFmtId="0" fontId="16" fillId="0" borderId="15" xfId="0" applyFont="1" applyBorder="1" applyAlignment="1" applyProtection="1">
      <alignment horizontal="left"/>
      <protection locked="0"/>
    </xf>
    <xf numFmtId="0" fontId="16" fillId="0" borderId="18" xfId="0" applyFont="1" applyFill="1" applyBorder="1" applyAlignment="1">
      <alignment horizontal="center"/>
    </xf>
    <xf numFmtId="0" fontId="16" fillId="0" borderId="3" xfId="0" applyFont="1" applyFill="1" applyBorder="1" applyAlignment="1">
      <alignment horizontal="center"/>
    </xf>
    <xf numFmtId="0" fontId="16" fillId="0" borderId="12" xfId="0" quotePrefix="1" applyFont="1" applyFill="1" applyBorder="1" applyAlignment="1">
      <alignment horizontal="center"/>
    </xf>
    <xf numFmtId="0" fontId="16" fillId="0" borderId="13" xfId="0" quotePrefix="1" applyFont="1" applyFill="1" applyBorder="1" applyAlignment="1">
      <alignment horizontal="center"/>
    </xf>
    <xf numFmtId="0" fontId="17" fillId="13" borderId="9" xfId="0" applyFont="1" applyFill="1" applyBorder="1" applyAlignment="1">
      <alignment horizontal="center" vertical="center" wrapText="1"/>
    </xf>
    <xf numFmtId="0" fontId="17" fillId="13" borderId="10" xfId="0" applyFont="1" applyFill="1" applyBorder="1" applyAlignment="1">
      <alignment horizontal="center" vertical="center" wrapText="1"/>
    </xf>
    <xf numFmtId="0" fontId="16" fillId="2" borderId="120" xfId="0" quotePrefix="1" applyFont="1" applyFill="1" applyBorder="1" applyAlignment="1">
      <alignment horizontal="center"/>
    </xf>
    <xf numFmtId="0" fontId="16" fillId="2" borderId="57" xfId="0" quotePrefix="1" applyFont="1" applyFill="1" applyBorder="1" applyAlignment="1">
      <alignment horizontal="center"/>
    </xf>
    <xf numFmtId="0" fontId="16" fillId="2" borderId="121" xfId="0" quotePrefix="1" applyFont="1" applyFill="1" applyBorder="1" applyAlignment="1">
      <alignment horizontal="center"/>
    </xf>
    <xf numFmtId="0" fontId="16" fillId="0" borderId="69" xfId="0" applyFont="1" applyFill="1" applyBorder="1" applyAlignment="1" applyProtection="1">
      <alignment horizontal="center" wrapText="1"/>
    </xf>
    <xf numFmtId="0" fontId="16" fillId="0" borderId="12" xfId="0" quotePrefix="1" applyFont="1" applyFill="1" applyBorder="1" applyAlignment="1" applyProtection="1">
      <alignment horizontal="center"/>
    </xf>
    <xf numFmtId="0" fontId="16" fillId="0" borderId="13" xfId="0" applyFont="1" applyFill="1" applyBorder="1" applyAlignment="1" applyProtection="1">
      <alignment horizontal="center"/>
    </xf>
    <xf numFmtId="0" fontId="16" fillId="17" borderId="12" xfId="0" applyFont="1" applyFill="1" applyBorder="1" applyAlignment="1">
      <alignment horizontal="center" wrapText="1"/>
    </xf>
    <xf numFmtId="0" fontId="16" fillId="17" borderId="2" xfId="0" applyFont="1" applyFill="1" applyBorder="1" applyAlignment="1">
      <alignment horizontal="center" wrapText="1"/>
    </xf>
    <xf numFmtId="0" fontId="16" fillId="17" borderId="13" xfId="0" applyFont="1" applyFill="1" applyBorder="1" applyAlignment="1">
      <alignment horizontal="center" wrapText="1"/>
    </xf>
    <xf numFmtId="0" fontId="15" fillId="7" borderId="1" xfId="0" applyFont="1" applyFill="1" applyBorder="1" applyAlignment="1" applyProtection="1">
      <alignment horizontal="left" wrapText="1"/>
      <protection locked="0"/>
    </xf>
    <xf numFmtId="0" fontId="16" fillId="16" borderId="12" xfId="0" applyFont="1" applyFill="1" applyBorder="1" applyAlignment="1">
      <alignment horizontal="center" wrapText="1"/>
    </xf>
    <xf numFmtId="0" fontId="16" fillId="16" borderId="2" xfId="0" applyFont="1" applyFill="1" applyBorder="1" applyAlignment="1">
      <alignment horizontal="center" wrapText="1"/>
    </xf>
    <xf numFmtId="0" fontId="16" fillId="16" borderId="13" xfId="0" applyFont="1" applyFill="1" applyBorder="1" applyAlignment="1">
      <alignment horizontal="center" wrapText="1"/>
    </xf>
    <xf numFmtId="0" fontId="16" fillId="15" borderId="12" xfId="0" applyFont="1" applyFill="1" applyBorder="1" applyAlignment="1">
      <alignment horizontal="center" wrapText="1"/>
    </xf>
    <xf numFmtId="0" fontId="16" fillId="15" borderId="2" xfId="0" applyFont="1" applyFill="1" applyBorder="1" applyAlignment="1">
      <alignment horizontal="center" wrapText="1"/>
    </xf>
    <xf numFmtId="0" fontId="16" fillId="15" borderId="13" xfId="0" applyFont="1" applyFill="1" applyBorder="1" applyAlignment="1">
      <alignment horizontal="center" wrapText="1"/>
    </xf>
    <xf numFmtId="0" fontId="17" fillId="18" borderId="8" xfId="0" applyFont="1" applyFill="1" applyBorder="1" applyAlignment="1">
      <alignment horizontal="center" vertical="center"/>
    </xf>
    <xf numFmtId="0" fontId="16" fillId="16" borderId="72" xfId="0" applyFont="1" applyFill="1" applyBorder="1" applyAlignment="1">
      <alignment horizontal="center" wrapText="1"/>
    </xf>
    <xf numFmtId="0" fontId="16" fillId="16" borderId="73" xfId="0" applyFont="1" applyFill="1" applyBorder="1" applyAlignment="1">
      <alignment horizontal="center" wrapText="1"/>
    </xf>
    <xf numFmtId="0" fontId="16" fillId="16" borderId="74" xfId="0" applyFont="1" applyFill="1" applyBorder="1" applyAlignment="1">
      <alignment horizontal="center" wrapText="1"/>
    </xf>
    <xf numFmtId="0" fontId="16" fillId="16" borderId="75" xfId="0" applyFont="1" applyFill="1" applyBorder="1" applyAlignment="1">
      <alignment horizontal="center" wrapText="1"/>
    </xf>
    <xf numFmtId="0" fontId="16" fillId="15" borderId="72" xfId="0" applyFont="1" applyFill="1" applyBorder="1" applyAlignment="1">
      <alignment horizontal="center" wrapText="1"/>
    </xf>
    <xf numFmtId="0" fontId="16" fillId="15" borderId="73" xfId="0" applyFont="1" applyFill="1" applyBorder="1" applyAlignment="1">
      <alignment horizontal="center" wrapText="1"/>
    </xf>
    <xf numFmtId="0" fontId="16" fillId="15" borderId="74" xfId="0" applyFont="1" applyFill="1" applyBorder="1" applyAlignment="1">
      <alignment horizontal="center" wrapText="1"/>
    </xf>
    <xf numFmtId="0" fontId="16" fillId="15" borderId="75" xfId="0" applyFont="1" applyFill="1" applyBorder="1" applyAlignment="1">
      <alignment horizontal="center" wrapText="1"/>
    </xf>
    <xf numFmtId="0" fontId="16" fillId="0" borderId="18"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16" fillId="0" borderId="4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4" fillId="0" borderId="5" xfId="0" applyFont="1" applyFill="1" applyBorder="1" applyAlignment="1">
      <alignment horizontal="left"/>
    </xf>
    <xf numFmtId="0" fontId="14" fillId="0" borderId="0" xfId="0" applyFont="1" applyFill="1" applyBorder="1" applyAlignment="1">
      <alignment horizontal="left"/>
    </xf>
    <xf numFmtId="0" fontId="16" fillId="0" borderId="17" xfId="0" applyFont="1" applyBorder="1" applyAlignment="1">
      <alignment horizontal="center" wrapText="1"/>
    </xf>
    <xf numFmtId="0" fontId="16" fillId="0" borderId="5" xfId="0" applyFont="1" applyBorder="1" applyAlignment="1">
      <alignment horizontal="center" wrapText="1"/>
    </xf>
    <xf numFmtId="0" fontId="16" fillId="16" borderId="10" xfId="0" applyFont="1" applyFill="1" applyBorder="1" applyAlignment="1">
      <alignment horizontal="center"/>
    </xf>
    <xf numFmtId="0" fontId="13" fillId="15" borderId="12" xfId="0" applyFont="1" applyFill="1" applyBorder="1" applyAlignment="1">
      <alignment horizontal="center"/>
    </xf>
    <xf numFmtId="0" fontId="13" fillId="15" borderId="2" xfId="0" applyFont="1" applyFill="1" applyBorder="1" applyAlignment="1">
      <alignment horizontal="center"/>
    </xf>
    <xf numFmtId="0" fontId="17" fillId="18" borderId="8" xfId="0" quotePrefix="1" applyFont="1" applyFill="1" applyBorder="1" applyAlignment="1">
      <alignment horizontal="center" vertical="center"/>
    </xf>
    <xf numFmtId="169" fontId="16" fillId="5" borderId="0" xfId="1" quotePrefix="1" applyNumberFormat="1" applyFont="1" applyFill="1" applyBorder="1" applyAlignment="1" applyProtection="1">
      <alignment horizontal="center" vertical="center" textRotation="90"/>
    </xf>
    <xf numFmtId="169" fontId="16" fillId="5" borderId="0" xfId="1" applyNumberFormat="1" applyFont="1" applyFill="1" applyBorder="1" applyAlignment="1" applyProtection="1">
      <alignment horizontal="center" vertical="center" textRotation="90"/>
    </xf>
    <xf numFmtId="0" fontId="16" fillId="0" borderId="41" xfId="4" applyFont="1" applyBorder="1" applyAlignment="1">
      <alignment horizontal="center" wrapText="1"/>
    </xf>
    <xf numFmtId="0" fontId="16" fillId="0" borderId="71" xfId="4" applyFont="1" applyBorder="1" applyAlignment="1">
      <alignment horizontal="center" wrapText="1"/>
    </xf>
    <xf numFmtId="166" fontId="16" fillId="0" borderId="41" xfId="4" applyNumberFormat="1" applyFont="1" applyBorder="1" applyAlignment="1">
      <alignment horizontal="center" wrapText="1"/>
    </xf>
    <xf numFmtId="166" fontId="16" fillId="0" borderId="71" xfId="4" applyNumberFormat="1" applyFont="1" applyBorder="1" applyAlignment="1">
      <alignment horizontal="center" wrapText="1"/>
    </xf>
    <xf numFmtId="166" fontId="13" fillId="18" borderId="12" xfId="4" applyNumberFormat="1" applyFont="1" applyFill="1" applyBorder="1" applyAlignment="1">
      <alignment horizontal="center"/>
    </xf>
    <xf numFmtId="166" fontId="13" fillId="18" borderId="2" xfId="4" applyNumberFormat="1" applyFont="1" applyFill="1" applyBorder="1" applyAlignment="1">
      <alignment horizontal="center"/>
    </xf>
    <xf numFmtId="166" fontId="13" fillId="18" borderId="13" xfId="4" applyNumberFormat="1" applyFont="1" applyFill="1" applyBorder="1" applyAlignment="1">
      <alignment horizontal="center"/>
    </xf>
    <xf numFmtId="0" fontId="16" fillId="0" borderId="41" xfId="4" applyFont="1" applyBorder="1" applyAlignment="1">
      <alignment horizontal="center"/>
    </xf>
    <xf numFmtId="0" fontId="16" fillId="0" borderId="71" xfId="4" applyFont="1" applyBorder="1" applyAlignment="1">
      <alignment horizontal="center"/>
    </xf>
    <xf numFmtId="0" fontId="15" fillId="0" borderId="0" xfId="4" applyFont="1" applyAlignment="1">
      <alignment horizontal="left"/>
    </xf>
    <xf numFmtId="0" fontId="20" fillId="0" borderId="0" xfId="4" applyFont="1"/>
    <xf numFmtId="0" fontId="20" fillId="0" borderId="0" xfId="4" applyFont="1" applyAlignment="1">
      <alignment horizontal="left"/>
    </xf>
    <xf numFmtId="0" fontId="20" fillId="0" borderId="3" xfId="4" applyFont="1" applyBorder="1" applyAlignment="1">
      <alignment horizontal="left"/>
    </xf>
    <xf numFmtId="37" fontId="15" fillId="12" borderId="98" xfId="4" applyNumberFormat="1" applyFont="1" applyFill="1" applyBorder="1" applyAlignment="1" applyProtection="1">
      <alignment horizontal="center"/>
      <protection locked="0"/>
    </xf>
    <xf numFmtId="37" fontId="15" fillId="12" borderId="50" xfId="4" applyNumberFormat="1" applyFont="1" applyFill="1" applyBorder="1" applyAlignment="1" applyProtection="1">
      <alignment horizontal="center"/>
      <protection locked="0"/>
    </xf>
    <xf numFmtId="0" fontId="14" fillId="0" borderId="5" xfId="4" applyFont="1" applyBorder="1" applyAlignment="1">
      <alignment horizontal="center"/>
    </xf>
    <xf numFmtId="0" fontId="14" fillId="0" borderId="0" xfId="4" applyFont="1" applyAlignment="1">
      <alignment horizontal="center"/>
    </xf>
    <xf numFmtId="0" fontId="14" fillId="0" borderId="3" xfId="4" applyFont="1" applyBorder="1" applyAlignment="1">
      <alignment horizontal="center"/>
    </xf>
    <xf numFmtId="0" fontId="16" fillId="15" borderId="17" xfId="0" applyFont="1" applyFill="1" applyBorder="1" applyAlignment="1">
      <alignment horizontal="center" wrapText="1"/>
    </xf>
    <xf numFmtId="0" fontId="16" fillId="15" borderId="18" xfId="0" applyFont="1" applyFill="1" applyBorder="1" applyAlignment="1">
      <alignment horizontal="center" wrapText="1"/>
    </xf>
    <xf numFmtId="166" fontId="16" fillId="0" borderId="41" xfId="0" applyNumberFormat="1" applyFont="1" applyBorder="1" applyAlignment="1">
      <alignment horizontal="center" wrapText="1"/>
    </xf>
    <xf numFmtId="166" fontId="16" fillId="0" borderId="9" xfId="0" applyNumberFormat="1" applyFont="1" applyBorder="1" applyAlignment="1">
      <alignment horizontal="center" wrapText="1"/>
    </xf>
    <xf numFmtId="166" fontId="16" fillId="0" borderId="10" xfId="0" applyNumberFormat="1" applyFont="1" applyBorder="1" applyAlignment="1">
      <alignment horizontal="center" wrapText="1"/>
    </xf>
    <xf numFmtId="166" fontId="16" fillId="0" borderId="8" xfId="0" applyNumberFormat="1" applyFont="1" applyBorder="1" applyAlignment="1">
      <alignment horizontal="center" wrapText="1"/>
    </xf>
    <xf numFmtId="0" fontId="16" fillId="0" borderId="8" xfId="0" quotePrefix="1" applyFont="1" applyFill="1" applyBorder="1" applyAlignment="1">
      <alignment horizontal="center"/>
    </xf>
    <xf numFmtId="0" fontId="16" fillId="0" borderId="8" xfId="0" applyFont="1" applyBorder="1" applyAlignment="1">
      <alignment horizontal="center"/>
    </xf>
    <xf numFmtId="0" fontId="16" fillId="16" borderId="17" xfId="0" applyFont="1" applyFill="1" applyBorder="1" applyAlignment="1">
      <alignment horizontal="center" wrapText="1"/>
    </xf>
    <xf numFmtId="0" fontId="16" fillId="16" borderId="18" xfId="0" applyFont="1" applyFill="1" applyBorder="1" applyAlignment="1">
      <alignment horizontal="center" wrapText="1"/>
    </xf>
    <xf numFmtId="0" fontId="76" fillId="0" borderId="0" xfId="4" applyFont="1" applyAlignment="1">
      <alignment horizontal="center"/>
    </xf>
    <xf numFmtId="0" fontId="16" fillId="22" borderId="2" xfId="4" applyFont="1" applyFill="1" applyBorder="1" applyAlignment="1">
      <alignment horizontal="center"/>
    </xf>
    <xf numFmtId="0" fontId="16" fillId="22" borderId="13" xfId="4" applyFont="1" applyFill="1" applyBorder="1" applyAlignment="1">
      <alignment horizontal="center"/>
    </xf>
    <xf numFmtId="0" fontId="13" fillId="0" borderId="0" xfId="4" applyFont="1" applyAlignment="1">
      <alignment horizontal="left"/>
    </xf>
    <xf numFmtId="0" fontId="97" fillId="0" borderId="1" xfId="4" applyFont="1" applyBorder="1" applyAlignment="1">
      <alignment horizontal="center" vertical="center"/>
    </xf>
    <xf numFmtId="0" fontId="15" fillId="0" borderId="17" xfId="4" applyFont="1" applyBorder="1" applyAlignment="1">
      <alignment horizontal="left" vertical="center" wrapText="1"/>
    </xf>
    <xf numFmtId="0" fontId="15" fillId="0" borderId="4" xfId="4" applyFont="1" applyBorder="1" applyAlignment="1">
      <alignment horizontal="left" vertical="center" wrapText="1"/>
    </xf>
    <xf numFmtId="0" fontId="14" fillId="0" borderId="5" xfId="4" applyFont="1" applyBorder="1" applyAlignment="1">
      <alignment horizontal="center" vertical="center"/>
    </xf>
    <xf numFmtId="0" fontId="14" fillId="0" borderId="0" xfId="4" applyFont="1" applyAlignment="1">
      <alignment horizontal="center" vertical="center"/>
    </xf>
    <xf numFmtId="0" fontId="14" fillId="0" borderId="3" xfId="4" applyFont="1" applyBorder="1" applyAlignment="1">
      <alignment horizontal="center" vertical="center"/>
    </xf>
    <xf numFmtId="0" fontId="24" fillId="0" borderId="5" xfId="4" applyFont="1" applyBorder="1"/>
    <xf numFmtId="0" fontId="24" fillId="0" borderId="0" xfId="4" applyFont="1"/>
    <xf numFmtId="0" fontId="24" fillId="0" borderId="0" xfId="4" applyFont="1" applyAlignment="1">
      <alignment horizontal="left"/>
    </xf>
    <xf numFmtId="0" fontId="24" fillId="0" borderId="3" xfId="4" applyFont="1" applyBorder="1" applyAlignment="1">
      <alignment horizontal="left"/>
    </xf>
    <xf numFmtId="0" fontId="76" fillId="0" borderId="0" xfId="4" applyFont="1" applyBorder="1" applyAlignment="1">
      <alignment horizontal="center" vertical="center"/>
    </xf>
    <xf numFmtId="0" fontId="16" fillId="0" borderId="6" xfId="4" applyFont="1" applyBorder="1" applyAlignment="1">
      <alignment horizontal="center"/>
    </xf>
    <xf numFmtId="0" fontId="16" fillId="0" borderId="1" xfId="4" applyFont="1" applyBorder="1" applyAlignment="1">
      <alignment horizontal="center"/>
    </xf>
    <xf numFmtId="0" fontId="16" fillId="5" borderId="12" xfId="4" applyFont="1" applyFill="1" applyBorder="1" applyAlignment="1">
      <alignment horizontal="center"/>
    </xf>
    <xf numFmtId="0" fontId="16" fillId="5" borderId="2" xfId="4" applyFont="1" applyFill="1" applyBorder="1" applyAlignment="1">
      <alignment horizontal="center"/>
    </xf>
    <xf numFmtId="0" fontId="16" fillId="5" borderId="13" xfId="4" applyFont="1" applyFill="1" applyBorder="1" applyAlignment="1">
      <alignment horizontal="center"/>
    </xf>
    <xf numFmtId="0" fontId="76" fillId="0" borderId="17" xfId="0" applyFont="1" applyFill="1" applyBorder="1" applyAlignment="1">
      <alignment horizontal="center"/>
    </xf>
    <xf numFmtId="0" fontId="76" fillId="0" borderId="4" xfId="0" applyFont="1" applyFill="1" applyBorder="1" applyAlignment="1">
      <alignment horizontal="center"/>
    </xf>
    <xf numFmtId="0" fontId="76" fillId="0" borderId="18" xfId="0" applyFont="1" applyFill="1" applyBorder="1" applyAlignment="1">
      <alignment horizontal="center"/>
    </xf>
    <xf numFmtId="0" fontId="76" fillId="0" borderId="5" xfId="0" applyFont="1" applyFill="1" applyBorder="1" applyAlignment="1">
      <alignment horizontal="center" vertical="center"/>
    </xf>
    <xf numFmtId="0" fontId="76" fillId="0" borderId="0" xfId="0" applyFont="1" applyFill="1" applyBorder="1" applyAlignment="1">
      <alignment horizontal="center" vertical="center"/>
    </xf>
    <xf numFmtId="0" fontId="76" fillId="0" borderId="3" xfId="0" applyFont="1" applyFill="1" applyBorder="1" applyAlignment="1">
      <alignment horizontal="center" vertical="center"/>
    </xf>
    <xf numFmtId="37" fontId="15" fillId="0" borderId="0" xfId="0" applyNumberFormat="1" applyFont="1" applyFill="1" applyBorder="1" applyAlignment="1" applyProtection="1">
      <alignment horizontal="center"/>
      <protection locked="0"/>
    </xf>
    <xf numFmtId="0" fontId="14" fillId="21" borderId="0" xfId="4" applyFont="1" applyFill="1" applyBorder="1" applyAlignment="1">
      <alignment horizontal="center" vertical="center"/>
    </xf>
    <xf numFmtId="0" fontId="15" fillId="0" borderId="5" xfId="0" applyFont="1" applyBorder="1" applyAlignment="1">
      <alignment horizontal="left"/>
    </xf>
    <xf numFmtId="0" fontId="15" fillId="0" borderId="5" xfId="4" applyFont="1" applyBorder="1"/>
    <xf numFmtId="0" fontId="15" fillId="0" borderId="0" xfId="4" applyFont="1"/>
    <xf numFmtId="0" fontId="15" fillId="0" borderId="3" xfId="4" applyFont="1" applyBorder="1"/>
    <xf numFmtId="0" fontId="16" fillId="0" borderId="5" xfId="4" applyFont="1" applyBorder="1" applyAlignment="1">
      <alignment horizontal="left"/>
    </xf>
    <xf numFmtId="0" fontId="16" fillId="0" borderId="0" xfId="4" applyFont="1" applyAlignment="1">
      <alignment horizontal="left"/>
    </xf>
    <xf numFmtId="0" fontId="16" fillId="0" borderId="0" xfId="4" applyFont="1" applyBorder="1" applyAlignment="1">
      <alignment horizontal="left"/>
    </xf>
    <xf numFmtId="0" fontId="16" fillId="0" borderId="3" xfId="4" applyFont="1" applyBorder="1" applyAlignment="1">
      <alignment horizontal="left"/>
    </xf>
    <xf numFmtId="0" fontId="15" fillId="0" borderId="6" xfId="0" applyFont="1" applyBorder="1" applyAlignment="1" applyProtection="1">
      <alignment horizontal="left" indent="1"/>
      <protection locked="0"/>
    </xf>
    <xf numFmtId="0" fontId="15" fillId="0" borderId="1" xfId="0" applyFont="1" applyBorder="1" applyAlignment="1" applyProtection="1">
      <alignment horizontal="left" indent="1"/>
      <protection locked="0"/>
    </xf>
    <xf numFmtId="0" fontId="45" fillId="9" borderId="0" xfId="0" applyFont="1" applyFill="1"/>
    <xf numFmtId="0" fontId="35" fillId="9" borderId="0" xfId="0" applyFont="1" applyFill="1"/>
    <xf numFmtId="3" fontId="16" fillId="9" borderId="0" xfId="0" applyNumberFormat="1" applyFont="1" applyFill="1" applyAlignment="1">
      <alignment horizontal="center"/>
    </xf>
    <xf numFmtId="0" fontId="59" fillId="0" borderId="0" xfId="0" applyFont="1" applyBorder="1" applyAlignment="1">
      <alignment horizontal="left" indent="1"/>
    </xf>
    <xf numFmtId="0" fontId="16" fillId="0" borderId="0" xfId="0" quotePrefix="1" applyFont="1" applyAlignment="1">
      <alignment horizontal="center"/>
    </xf>
    <xf numFmtId="0" fontId="16" fillId="0" borderId="5" xfId="0" applyFont="1" applyBorder="1" applyAlignment="1"/>
    <xf numFmtId="0" fontId="16" fillId="0" borderId="0" xfId="0" applyFont="1" applyBorder="1" applyAlignment="1" applyProtection="1"/>
    <xf numFmtId="0" fontId="16" fillId="0" borderId="0" xfId="0" applyFont="1" applyBorder="1" applyAlignment="1"/>
    <xf numFmtId="0" fontId="16" fillId="0" borderId="40" xfId="0" applyFont="1" applyBorder="1" applyAlignment="1" applyProtection="1">
      <alignment horizontal="left" wrapText="1"/>
      <protection locked="0"/>
    </xf>
    <xf numFmtId="0" fontId="16" fillId="0" borderId="34" xfId="0" applyFont="1" applyBorder="1" applyAlignment="1" applyProtection="1">
      <alignment horizontal="left" wrapText="1"/>
      <protection locked="0"/>
    </xf>
    <xf numFmtId="0" fontId="16" fillId="0" borderId="39" xfId="0" applyFont="1" applyBorder="1" applyAlignment="1" applyProtection="1">
      <alignment horizontal="left" wrapText="1"/>
      <protection locked="0"/>
    </xf>
    <xf numFmtId="0" fontId="10" fillId="0" borderId="0" xfId="0" applyFont="1" applyBorder="1" applyAlignment="1">
      <alignment horizontal="center"/>
    </xf>
    <xf numFmtId="0" fontId="16" fillId="0" borderId="3" xfId="0" applyFont="1" applyBorder="1" applyAlignment="1"/>
    <xf numFmtId="0" fontId="16" fillId="0" borderId="108" xfId="0" applyFont="1" applyBorder="1" applyAlignment="1" applyProtection="1">
      <alignment horizontal="left" wrapText="1"/>
      <protection locked="0"/>
    </xf>
    <xf numFmtId="0" fontId="16" fillId="0" borderId="30" xfId="0" applyFont="1" applyBorder="1" applyAlignment="1" applyProtection="1">
      <alignment horizontal="left" wrapText="1"/>
      <protection locked="0"/>
    </xf>
    <xf numFmtId="0" fontId="43" fillId="0" borderId="0" xfId="29" applyFont="1"/>
    <xf numFmtId="0" fontId="43" fillId="0" borderId="0" xfId="29" applyFont="1" applyAlignment="1">
      <alignment horizontal="center"/>
    </xf>
    <xf numFmtId="1" fontId="16" fillId="0" borderId="8" xfId="29" applyNumberFormat="1" applyFont="1" applyBorder="1" applyAlignment="1" applyProtection="1">
      <alignment horizontal="center"/>
      <protection locked="0"/>
    </xf>
    <xf numFmtId="0" fontId="43" fillId="0" borderId="93" xfId="29" applyFont="1" applyBorder="1" applyAlignment="1">
      <alignment horizontal="center"/>
    </xf>
    <xf numFmtId="0" fontId="43" fillId="7" borderId="34" xfId="29" applyFont="1" applyFill="1" applyBorder="1" applyAlignment="1">
      <alignment horizontal="center"/>
    </xf>
    <xf numFmtId="0" fontId="45" fillId="0" borderId="5" xfId="29" applyFont="1" applyBorder="1"/>
    <xf numFmtId="0" fontId="43" fillId="7" borderId="34" xfId="29" applyFont="1" applyFill="1" applyBorder="1" applyAlignment="1" applyProtection="1">
      <alignment horizontal="center"/>
      <protection locked="0"/>
    </xf>
    <xf numFmtId="0" fontId="43" fillId="0" borderId="0" xfId="29" applyFont="1" applyAlignment="1">
      <alignment vertical="top" wrapText="1"/>
    </xf>
    <xf numFmtId="0" fontId="43" fillId="0" borderId="0" xfId="29" applyFont="1" applyAlignment="1">
      <alignment vertical="top"/>
    </xf>
    <xf numFmtId="0" fontId="43" fillId="0" borderId="92" xfId="29" applyFont="1" applyBorder="1" applyAlignment="1">
      <alignment horizontal="center"/>
    </xf>
    <xf numFmtId="0" fontId="43" fillId="7" borderId="98" xfId="29" applyFont="1" applyFill="1" applyBorder="1" applyAlignment="1" applyProtection="1">
      <alignment horizontal="center"/>
      <protection locked="0"/>
    </xf>
    <xf numFmtId="0" fontId="43" fillId="0" borderId="0" xfId="29" applyFont="1" applyAlignment="1">
      <alignment horizontal="left" vertical="top" wrapText="1"/>
    </xf>
    <xf numFmtId="0" fontId="43" fillId="0" borderId="10" xfId="29" applyFont="1" applyBorder="1" applyAlignment="1">
      <alignment horizontal="center" vertical="center" wrapText="1"/>
    </xf>
    <xf numFmtId="0" fontId="43" fillId="8" borderId="10" xfId="29" applyFont="1" applyFill="1" applyBorder="1" applyAlignment="1">
      <alignment horizontal="center" vertical="center" wrapText="1"/>
    </xf>
    <xf numFmtId="0" fontId="35" fillId="0" borderId="0" xfId="4" applyFont="1" applyAlignment="1">
      <alignment horizontal="center" wrapText="1"/>
    </xf>
    <xf numFmtId="0" fontId="43" fillId="0" borderId="0" xfId="29" applyFont="1" applyAlignment="1">
      <alignment vertical="center"/>
    </xf>
    <xf numFmtId="0" fontId="43" fillId="8" borderId="41" xfId="29" applyFont="1" applyFill="1" applyBorder="1" applyAlignment="1">
      <alignment horizontal="center" vertical="center" wrapText="1"/>
    </xf>
    <xf numFmtId="0" fontId="43" fillId="0" borderId="41" xfId="29" applyFont="1" applyBorder="1" applyAlignment="1">
      <alignment horizontal="center" vertical="center" wrapText="1"/>
    </xf>
    <xf numFmtId="0" fontId="59" fillId="0" borderId="0" xfId="29" applyFont="1" applyAlignment="1">
      <alignment horizontal="center" vertical="center"/>
    </xf>
    <xf numFmtId="0" fontId="43" fillId="0" borderId="8" xfId="29" applyFont="1" applyBorder="1" applyAlignment="1">
      <alignment horizontal="center" vertical="center"/>
    </xf>
    <xf numFmtId="0" fontId="57" fillId="0" borderId="0" xfId="29" applyFont="1" applyAlignment="1">
      <alignment horizontal="left" vertical="top"/>
    </xf>
    <xf numFmtId="0" fontId="43" fillId="0" borderId="3" xfId="29" applyFont="1" applyBorder="1"/>
    <xf numFmtId="0" fontId="16" fillId="0" borderId="0" xfId="29" applyFont="1" applyAlignment="1">
      <alignment horizontal="center"/>
    </xf>
    <xf numFmtId="0" fontId="43" fillId="0" borderId="0" xfId="29" applyFont="1" applyAlignment="1">
      <alignment wrapText="1"/>
    </xf>
    <xf numFmtId="0" fontId="16" fillId="0" borderId="0" xfId="29" applyFont="1"/>
    <xf numFmtId="0" fontId="57" fillId="0" borderId="5" xfId="29" applyFont="1" applyBorder="1" applyAlignment="1">
      <alignment vertical="top"/>
    </xf>
    <xf numFmtId="0" fontId="16" fillId="0" borderId="3" xfId="4" applyFont="1" applyBorder="1"/>
    <xf numFmtId="0" fontId="63" fillId="0" borderId="0" xfId="29" applyFont="1" applyAlignment="1">
      <alignment vertical="top"/>
    </xf>
    <xf numFmtId="0" fontId="62" fillId="0" borderId="0" xfId="29" applyFont="1" applyAlignment="1">
      <alignment vertical="top"/>
    </xf>
    <xf numFmtId="0" fontId="81" fillId="0" borderId="5" xfId="29" applyFont="1" applyBorder="1" applyAlignment="1">
      <alignment vertical="top"/>
    </xf>
    <xf numFmtId="0" fontId="56" fillId="0" borderId="3" xfId="29" applyFont="1" applyBorder="1" applyAlignment="1">
      <alignment horizontal="center" vertical="center"/>
    </xf>
    <xf numFmtId="0" fontId="43" fillId="0" borderId="0" xfId="29" applyFont="1" applyAlignment="1">
      <alignment horizontal="center" vertical="center"/>
    </xf>
    <xf numFmtId="0" fontId="43" fillId="0" borderId="5" xfId="29" applyFont="1" applyBorder="1"/>
    <xf numFmtId="0" fontId="44" fillId="0" borderId="0" xfId="29" applyFont="1" applyAlignment="1">
      <alignment vertical="center"/>
    </xf>
    <xf numFmtId="0" fontId="56" fillId="0" borderId="3" xfId="29" applyFont="1" applyBorder="1"/>
    <xf numFmtId="0" fontId="80" fillId="0" borderId="5" xfId="29" applyFont="1" applyBorder="1"/>
    <xf numFmtId="0" fontId="16" fillId="0" borderId="0" xfId="29" applyFont="1" applyAlignment="1">
      <alignment horizontal="left" vertical="top" wrapText="1"/>
    </xf>
    <xf numFmtId="0" fontId="43" fillId="0" borderId="18" xfId="29" applyFont="1" applyBorder="1"/>
    <xf numFmtId="0" fontId="43" fillId="0" borderId="4" xfId="29" applyFont="1" applyBorder="1"/>
    <xf numFmtId="0" fontId="43" fillId="0" borderId="17" xfId="29" applyFont="1" applyBorder="1"/>
    <xf numFmtId="0" fontId="43" fillId="0" borderId="7" xfId="29" applyFont="1" applyBorder="1"/>
    <xf numFmtId="0" fontId="16" fillId="0" borderId="1" xfId="29" applyFont="1" applyBorder="1" applyAlignment="1">
      <alignment horizontal="left" indent="1"/>
    </xf>
    <xf numFmtId="0" fontId="16" fillId="0" borderId="1" xfId="29" applyFont="1" applyBorder="1"/>
    <xf numFmtId="0" fontId="43" fillId="0" borderId="1" xfId="29" applyFont="1" applyBorder="1"/>
    <xf numFmtId="0" fontId="13" fillId="0" borderId="1" xfId="29" applyFont="1" applyBorder="1" applyAlignment="1">
      <alignment horizontal="left"/>
    </xf>
    <xf numFmtId="0" fontId="43" fillId="0" borderId="6" xfId="29" applyFont="1" applyBorder="1"/>
    <xf numFmtId="0" fontId="16" fillId="0" borderId="0" xfId="29" applyFont="1" applyAlignment="1">
      <alignment horizontal="left" indent="1"/>
    </xf>
    <xf numFmtId="0" fontId="13" fillId="0" borderId="0" xfId="29" applyFont="1" applyAlignment="1">
      <alignment horizontal="left"/>
    </xf>
    <xf numFmtId="0" fontId="43" fillId="0" borderId="3" xfId="29" applyFont="1" applyBorder="1" applyAlignment="1">
      <alignment vertical="center"/>
    </xf>
    <xf numFmtId="0" fontId="16" fillId="0" borderId="0" xfId="29" applyFont="1" applyAlignment="1">
      <alignment horizontal="left" vertical="center"/>
    </xf>
    <xf numFmtId="0" fontId="43" fillId="0" borderId="0" xfId="29" applyFont="1" applyAlignment="1">
      <alignment horizontal="left" indent="4"/>
    </xf>
    <xf numFmtId="0" fontId="28" fillId="0" borderId="0" xfId="29" applyFont="1" applyAlignment="1">
      <alignment vertical="center"/>
    </xf>
    <xf numFmtId="0" fontId="13" fillId="0" borderId="0" xfId="29" applyFont="1" applyAlignment="1">
      <alignment horizontal="left" vertical="center"/>
    </xf>
    <xf numFmtId="0" fontId="28" fillId="0" borderId="5" xfId="29" applyFont="1" applyBorder="1" applyAlignment="1">
      <alignment vertical="center"/>
    </xf>
    <xf numFmtId="0" fontId="13" fillId="0" borderId="5" xfId="29" applyFont="1" applyBorder="1"/>
    <xf numFmtId="0" fontId="57" fillId="0" borderId="0" xfId="29" applyFont="1"/>
    <xf numFmtId="0" fontId="83" fillId="0" borderId="0" xfId="29" applyFont="1" applyAlignment="1">
      <alignment horizontal="left"/>
    </xf>
    <xf numFmtId="0" fontId="16" fillId="0" borderId="5" xfId="29" applyFont="1" applyBorder="1"/>
    <xf numFmtId="0" fontId="57" fillId="0" borderId="0" xfId="29" applyFont="1" applyAlignment="1">
      <alignment horizontal="center" vertical="center"/>
    </xf>
    <xf numFmtId="0" fontId="16" fillId="0" borderId="3" xfId="29" applyFont="1" applyBorder="1"/>
    <xf numFmtId="0" fontId="47" fillId="0" borderId="0" xfId="29" applyFont="1" applyAlignment="1">
      <alignment horizontal="left" vertical="center" indent="1"/>
    </xf>
    <xf numFmtId="0" fontId="16" fillId="0" borderId="0" xfId="29" applyFont="1" applyAlignment="1">
      <alignment horizontal="left" vertical="center" indent="1"/>
    </xf>
    <xf numFmtId="178" fontId="79" fillId="0" borderId="0" xfId="4" applyNumberFormat="1" applyFont="1" applyAlignment="1">
      <alignment horizontal="left" vertical="center" indent="1"/>
    </xf>
    <xf numFmtId="0" fontId="13" fillId="0" borderId="5" xfId="29" applyFont="1" applyBorder="1" applyAlignment="1">
      <alignment horizontal="left"/>
    </xf>
    <xf numFmtId="0" fontId="43" fillId="0" borderId="0" xfId="29" applyFont="1" applyAlignment="1">
      <alignment horizontal="left" indent="1"/>
    </xf>
    <xf numFmtId="0" fontId="16" fillId="0" borderId="0" xfId="29" applyFont="1" applyAlignment="1">
      <alignment horizontal="left"/>
    </xf>
    <xf numFmtId="0" fontId="16" fillId="0" borderId="3" xfId="29" applyFont="1" applyBorder="1" applyAlignment="1">
      <alignment horizontal="left" indent="1"/>
    </xf>
    <xf numFmtId="0" fontId="16" fillId="0" borderId="0" xfId="29" applyFont="1" applyAlignment="1">
      <alignment horizontal="right"/>
    </xf>
    <xf numFmtId="0" fontId="13" fillId="0" borderId="0" xfId="29" applyFont="1" applyAlignment="1">
      <alignment horizontal="left" indent="1"/>
    </xf>
    <xf numFmtId="2" fontId="16" fillId="0" borderId="0" xfId="29" applyNumberFormat="1" applyFont="1" applyAlignment="1">
      <alignment horizontal="left" indent="1"/>
    </xf>
    <xf numFmtId="0" fontId="16" fillId="0" borderId="0" xfId="29" applyFont="1" applyAlignment="1">
      <alignment horizontal="left" indent="4"/>
    </xf>
    <xf numFmtId="0" fontId="16" fillId="0" borderId="0" xfId="29" applyFont="1" applyAlignment="1">
      <alignment horizontal="left" indent="2"/>
    </xf>
    <xf numFmtId="0" fontId="16" fillId="0" borderId="0" xfId="29" applyFont="1" applyAlignment="1">
      <alignment horizontal="left" indent="3"/>
    </xf>
    <xf numFmtId="1" fontId="16" fillId="0" borderId="0" xfId="29" quotePrefix="1" applyNumberFormat="1" applyFont="1" applyAlignment="1">
      <alignment horizontal="left" indent="1"/>
    </xf>
    <xf numFmtId="0" fontId="43" fillId="0" borderId="0" xfId="29" applyFont="1" applyAlignment="1">
      <alignment horizontal="left" indent="3"/>
    </xf>
    <xf numFmtId="37" fontId="43" fillId="0" borderId="0" xfId="29" applyNumberFormat="1" applyFont="1"/>
    <xf numFmtId="1" fontId="16" fillId="0" borderId="0" xfId="29" applyNumberFormat="1" applyFont="1" applyAlignment="1">
      <alignment horizontal="left" indent="1"/>
    </xf>
    <xf numFmtId="0" fontId="44" fillId="0" borderId="0" xfId="29" applyFont="1"/>
    <xf numFmtId="0" fontId="28" fillId="0" borderId="0" xfId="29" applyFont="1" applyAlignment="1">
      <alignment horizontal="left"/>
    </xf>
    <xf numFmtId="0" fontId="24" fillId="0" borderId="0" xfId="29" applyFont="1"/>
    <xf numFmtId="0" fontId="28" fillId="0" borderId="5" xfId="29" applyFont="1" applyBorder="1" applyAlignment="1">
      <alignment horizontal="left"/>
    </xf>
    <xf numFmtId="0" fontId="80" fillId="0" borderId="0" xfId="29" applyFont="1"/>
    <xf numFmtId="0" fontId="16" fillId="0" borderId="18" xfId="29" applyFont="1" applyBorder="1"/>
    <xf numFmtId="0" fontId="16" fillId="0" borderId="4" xfId="29" applyFont="1" applyBorder="1"/>
    <xf numFmtId="0" fontId="16" fillId="0" borderId="17" xfId="29" applyFont="1" applyBorder="1" applyAlignment="1">
      <alignment horizontal="left"/>
    </xf>
    <xf numFmtId="0" fontId="15" fillId="0" borderId="0" xfId="4" applyFont="1" applyAlignment="1">
      <alignment horizontal="center" wrapText="1"/>
    </xf>
    <xf numFmtId="0" fontId="16" fillId="0" borderId="6" xfId="29" applyFont="1" applyBorder="1" applyAlignment="1">
      <alignment horizontal="left"/>
    </xf>
    <xf numFmtId="0" fontId="24" fillId="0" borderId="0" xfId="29" applyFont="1" applyAlignment="1">
      <alignment horizontal="left"/>
    </xf>
    <xf numFmtId="0" fontId="24" fillId="0" borderId="5" xfId="29" applyFont="1" applyBorder="1"/>
    <xf numFmtId="0" fontId="13" fillId="0" borderId="18" xfId="29" applyFont="1" applyBorder="1" applyAlignment="1">
      <alignment horizontal="center" vertical="center"/>
    </xf>
    <xf numFmtId="0" fontId="13" fillId="0" borderId="4" xfId="29" applyFont="1" applyBorder="1" applyAlignment="1">
      <alignment horizontal="center" vertical="center"/>
    </xf>
    <xf numFmtId="0" fontId="13" fillId="0" borderId="17" xfId="29" applyFont="1" applyBorder="1" applyAlignment="1">
      <alignment horizontal="center" vertical="center"/>
    </xf>
    <xf numFmtId="178" fontId="79" fillId="0" borderId="0" xfId="4" applyNumberFormat="1" applyFont="1" applyAlignment="1">
      <alignment horizontal="center" vertical="center"/>
    </xf>
    <xf numFmtId="0" fontId="60" fillId="0" borderId="0" xfId="29" applyFont="1" applyAlignment="1">
      <alignment horizontal="center"/>
    </xf>
    <xf numFmtId="0" fontId="15" fillId="6" borderId="17" xfId="4" applyFont="1" applyFill="1" applyBorder="1" applyAlignment="1">
      <alignment horizontal="center" wrapText="1"/>
    </xf>
    <xf numFmtId="0" fontId="13" fillId="0" borderId="5" xfId="29" applyFont="1" applyBorder="1" applyAlignment="1">
      <alignment horizontal="right" indent="1"/>
    </xf>
    <xf numFmtId="0" fontId="13" fillId="0" borderId="5" xfId="29" applyFont="1" applyBorder="1" applyAlignment="1"/>
    <xf numFmtId="0" fontId="45" fillId="0" borderId="0" xfId="29" quotePrefix="1" applyFont="1" applyAlignment="1">
      <alignment horizontal="right"/>
    </xf>
    <xf numFmtId="178" fontId="79" fillId="0" borderId="5" xfId="4" applyNumberFormat="1" applyFont="1" applyBorder="1" applyAlignment="1">
      <alignment horizontal="left" vertical="center" indent="1"/>
    </xf>
    <xf numFmtId="178" fontId="105" fillId="0" borderId="5" xfId="4" applyNumberFormat="1" applyFont="1" applyBorder="1" applyAlignment="1">
      <alignment horizontal="center" vertical="center"/>
    </xf>
    <xf numFmtId="178" fontId="105" fillId="0" borderId="0" xfId="4" applyNumberFormat="1" applyFont="1" applyBorder="1" applyAlignment="1">
      <alignment horizontal="center" vertical="center"/>
    </xf>
    <xf numFmtId="37" fontId="16" fillId="0" borderId="45" xfId="0" applyNumberFormat="1" applyFont="1" applyBorder="1" applyAlignment="1" applyProtection="1">
      <alignment horizontal="right" indent="1"/>
      <protection locked="0"/>
    </xf>
    <xf numFmtId="0" fontId="13" fillId="0" borderId="145" xfId="29" applyFont="1" applyBorder="1" applyAlignment="1">
      <alignment horizontal="right" indent="1"/>
    </xf>
    <xf numFmtId="0" fontId="13" fillId="0" borderId="11" xfId="29" applyFont="1" applyBorder="1" applyAlignment="1">
      <alignment horizontal="right" indent="1"/>
    </xf>
    <xf numFmtId="37" fontId="16" fillId="0" borderId="145" xfId="4" applyNumberFormat="1" applyFont="1" applyBorder="1" applyAlignment="1">
      <alignment horizontal="right" indent="1"/>
    </xf>
    <xf numFmtId="0" fontId="106" fillId="0" borderId="5" xfId="29" applyFont="1" applyBorder="1"/>
    <xf numFmtId="0" fontId="16" fillId="2" borderId="85" xfId="0" applyFont="1" applyFill="1" applyBorder="1"/>
    <xf numFmtId="37" fontId="16" fillId="0" borderId="124" xfId="1" applyNumberFormat="1" applyFont="1" applyFill="1" applyBorder="1" applyAlignment="1" applyProtection="1">
      <alignment horizontal="right"/>
    </xf>
    <xf numFmtId="5" fontId="16" fillId="0" borderId="106" xfId="10" applyNumberFormat="1" applyFont="1" applyFill="1" applyBorder="1" applyAlignment="1">
      <alignment horizontal="right" indent="1"/>
    </xf>
    <xf numFmtId="0" fontId="108" fillId="0" borderId="0" xfId="29" applyFont="1"/>
    <xf numFmtId="0" fontId="81" fillId="0" borderId="0" xfId="29" applyFont="1"/>
    <xf numFmtId="178" fontId="109" fillId="0" borderId="5" xfId="4" applyNumberFormat="1" applyFont="1" applyBorder="1" applyAlignment="1">
      <alignment horizontal="center" vertical="center"/>
    </xf>
    <xf numFmtId="178" fontId="109" fillId="0" borderId="0" xfId="4" applyNumberFormat="1" applyFont="1" applyBorder="1" applyAlignment="1">
      <alignment horizontal="center" vertical="center"/>
    </xf>
    <xf numFmtId="0" fontId="15" fillId="6" borderId="6" xfId="4" applyFont="1" applyFill="1" applyBorder="1" applyAlignment="1">
      <alignment horizontal="center"/>
    </xf>
    <xf numFmtId="0" fontId="15" fillId="6" borderId="5" xfId="4" applyFont="1" applyFill="1" applyBorder="1" applyAlignment="1">
      <alignment horizontal="center"/>
    </xf>
    <xf numFmtId="170" fontId="40" fillId="24" borderId="0" xfId="1" applyNumberFormat="1" applyFont="1" applyFill="1"/>
    <xf numFmtId="0" fontId="16" fillId="0" borderId="5" xfId="29" applyFont="1" applyBorder="1" applyAlignment="1"/>
    <xf numFmtId="0" fontId="16" fillId="0" borderId="5" xfId="29" applyFont="1" applyBorder="1" applyAlignment="1">
      <alignment horizontal="left" indent="2"/>
    </xf>
    <xf numFmtId="0" fontId="16" fillId="24" borderId="0" xfId="0" applyFont="1" applyFill="1" applyAlignment="1">
      <alignment horizontal="center"/>
    </xf>
    <xf numFmtId="166" fontId="59" fillId="0" borderId="1" xfId="0" applyNumberFormat="1" applyFont="1" applyBorder="1" applyAlignment="1">
      <alignment horizontal="center" wrapText="1"/>
    </xf>
    <xf numFmtId="6" fontId="16" fillId="5" borderId="2" xfId="0" applyNumberFormat="1" applyFont="1" applyFill="1" applyBorder="1" applyAlignment="1" applyProtection="1">
      <alignment horizontal="right"/>
    </xf>
    <xf numFmtId="174" fontId="10" fillId="0" borderId="0" xfId="13" quotePrefix="1" applyNumberFormat="1" applyFont="1" applyAlignment="1">
      <alignment horizontal="right"/>
    </xf>
    <xf numFmtId="174" fontId="21" fillId="6" borderId="0" xfId="13" applyNumberFormat="1" applyFont="1" applyFill="1" applyAlignment="1">
      <alignment horizontal="right"/>
    </xf>
    <xf numFmtId="0" fontId="58" fillId="6" borderId="0" xfId="4" applyFont="1" applyFill="1" applyAlignment="1">
      <alignment horizontal="center" wrapText="1"/>
    </xf>
    <xf numFmtId="0" fontId="57" fillId="0" borderId="0" xfId="0" applyFont="1" applyAlignment="1">
      <alignment horizontal="left" indent="1"/>
    </xf>
    <xf numFmtId="37" fontId="43" fillId="25" borderId="1" xfId="29" applyNumberFormat="1" applyFont="1" applyFill="1" applyBorder="1"/>
    <xf numFmtId="0" fontId="16" fillId="25" borderId="0" xfId="29" applyFont="1" applyFill="1" applyAlignment="1">
      <alignment horizontal="left" vertical="top"/>
    </xf>
    <xf numFmtId="0" fontId="16" fillId="25" borderId="0" xfId="29" applyFont="1" applyFill="1" applyAlignment="1">
      <alignment horizontal="left" vertical="top" wrapText="1"/>
    </xf>
    <xf numFmtId="0" fontId="43" fillId="25" borderId="0" xfId="29" applyFont="1" applyFill="1"/>
    <xf numFmtId="0" fontId="56" fillId="25" borderId="0" xfId="29" quotePrefix="1" applyFont="1" applyFill="1" applyAlignment="1">
      <alignment vertical="top"/>
    </xf>
    <xf numFmtId="0" fontId="45" fillId="25" borderId="0" xfId="29" quotePrefix="1" applyFont="1" applyFill="1" applyAlignment="1">
      <alignment horizontal="left"/>
    </xf>
    <xf numFmtId="0" fontId="16" fillId="25" borderId="0" xfId="29" quotePrefix="1" applyFont="1" applyFill="1" applyAlignment="1">
      <alignment horizontal="left" vertical="top"/>
    </xf>
    <xf numFmtId="0" fontId="10" fillId="25" borderId="0" xfId="4" applyFill="1"/>
    <xf numFmtId="180" fontId="16" fillId="0" borderId="15" xfId="4" applyNumberFormat="1" applyFont="1" applyBorder="1" applyAlignment="1">
      <alignment horizontal="right" indent="1"/>
    </xf>
    <xf numFmtId="178" fontId="79" fillId="0" borderId="5" xfId="4" applyNumberFormat="1" applyFont="1" applyBorder="1" applyAlignment="1">
      <alignment horizontal="left" vertical="top" indent="1"/>
    </xf>
    <xf numFmtId="180" fontId="13" fillId="0" borderId="15" xfId="4" applyNumberFormat="1" applyFont="1" applyBorder="1" applyAlignment="1">
      <alignment horizontal="right" indent="1"/>
    </xf>
    <xf numFmtId="175" fontId="13" fillId="0" borderId="15" xfId="4" applyNumberFormat="1" applyFont="1" applyBorder="1" applyAlignment="1">
      <alignment horizontal="right" indent="1"/>
    </xf>
    <xf numFmtId="0" fontId="13" fillId="0" borderId="94" xfId="32" applyFont="1" applyBorder="1"/>
    <xf numFmtId="0" fontId="16" fillId="0" borderId="21" xfId="32" applyFont="1" applyBorder="1" applyAlignment="1">
      <alignment horizontal="left" indent="2"/>
    </xf>
    <xf numFmtId="0" fontId="13" fillId="0" borderId="93" xfId="32" applyFont="1" applyBorder="1"/>
    <xf numFmtId="0" fontId="16" fillId="0" borderId="14" xfId="32" applyFont="1" applyBorder="1" applyAlignment="1">
      <alignment horizontal="left" indent="2"/>
    </xf>
    <xf numFmtId="0" fontId="13" fillId="0" borderId="111" xfId="32" applyFont="1" applyBorder="1"/>
    <xf numFmtId="0" fontId="16" fillId="0" borderId="16" xfId="32" applyFont="1" applyBorder="1" applyAlignment="1">
      <alignment horizontal="left" indent="2"/>
    </xf>
    <xf numFmtId="0" fontId="103" fillId="5" borderId="2" xfId="4" applyFont="1" applyFill="1" applyBorder="1" applyAlignment="1">
      <alignment wrapText="1"/>
    </xf>
    <xf numFmtId="175" fontId="13" fillId="5" borderId="2" xfId="4" applyNumberFormat="1" applyFont="1" applyFill="1" applyBorder="1"/>
    <xf numFmtId="37" fontId="16" fillId="5" borderId="2" xfId="4" applyNumberFormat="1" applyFont="1" applyFill="1" applyBorder="1"/>
    <xf numFmtId="0" fontId="16" fillId="5" borderId="2" xfId="4" applyFont="1" applyFill="1" applyBorder="1" applyAlignment="1">
      <alignment wrapText="1"/>
    </xf>
    <xf numFmtId="0" fontId="16" fillId="5" borderId="2" xfId="4" applyFont="1" applyFill="1" applyBorder="1"/>
    <xf numFmtId="0" fontId="16" fillId="5" borderId="12" xfId="4" applyFont="1" applyFill="1" applyBorder="1"/>
    <xf numFmtId="0" fontId="13" fillId="0" borderId="8" xfId="29" quotePrefix="1" applyFont="1" applyBorder="1" applyAlignment="1">
      <alignment horizontal="right" wrapText="1"/>
    </xf>
    <xf numFmtId="0" fontId="17" fillId="0" borderId="143" xfId="4" applyFont="1" applyBorder="1" applyAlignment="1">
      <alignment horizontal="left" wrapText="1"/>
    </xf>
    <xf numFmtId="0" fontId="16" fillId="0" borderId="2" xfId="32" applyFont="1" applyBorder="1"/>
    <xf numFmtId="180" fontId="13" fillId="4" borderId="111" xfId="4" applyNumberFormat="1" applyFont="1" applyFill="1" applyBorder="1"/>
    <xf numFmtId="180" fontId="13" fillId="4" borderId="41" xfId="4" applyNumberFormat="1" applyFont="1" applyFill="1" applyBorder="1"/>
    <xf numFmtId="0" fontId="24" fillId="0" borderId="15" xfId="32" applyFont="1" applyBorder="1"/>
    <xf numFmtId="0" fontId="16" fillId="0" borderId="0" xfId="4" applyFont="1" applyAlignment="1">
      <alignment horizontal="left" vertical="center" wrapText="1"/>
    </xf>
    <xf numFmtId="0" fontId="16" fillId="0" borderId="127" xfId="4" applyFont="1" applyBorder="1" applyAlignment="1">
      <alignment wrapText="1"/>
    </xf>
    <xf numFmtId="0" fontId="13" fillId="9" borderId="8" xfId="4" applyFont="1" applyFill="1" applyBorder="1" applyAlignment="1">
      <alignment horizontal="center"/>
    </xf>
    <xf numFmtId="0" fontId="16" fillId="0" borderId="0" xfId="32" applyFont="1" applyAlignment="1">
      <alignment horizontal="left"/>
    </xf>
    <xf numFmtId="0" fontId="24" fillId="0" borderId="0" xfId="32" applyFont="1" applyAlignment="1">
      <alignment horizontal="left"/>
    </xf>
    <xf numFmtId="0" fontId="99" fillId="0" borderId="0" xfId="4" applyFont="1" applyAlignment="1">
      <alignment vertical="center"/>
    </xf>
    <xf numFmtId="167" fontId="16" fillId="0" borderId="0" xfId="0" applyNumberFormat="1" applyFont="1" applyBorder="1" applyAlignment="1" applyProtection="1">
      <alignment horizontal="right"/>
    </xf>
    <xf numFmtId="5" fontId="16" fillId="0" borderId="37" xfId="0" applyNumberFormat="1" applyFont="1" applyBorder="1" applyAlignment="1" applyProtection="1">
      <alignment horizontal="right"/>
    </xf>
    <xf numFmtId="0" fontId="17" fillId="0" borderId="29" xfId="0" applyFont="1" applyBorder="1" applyAlignment="1" applyProtection="1">
      <alignment horizontal="left"/>
    </xf>
    <xf numFmtId="169" fontId="16" fillId="0" borderId="0" xfId="1" applyNumberFormat="1" applyFont="1" applyBorder="1" applyAlignment="1" applyProtection="1">
      <alignment horizontal="right"/>
      <protection locked="0"/>
    </xf>
    <xf numFmtId="169" fontId="16" fillId="5" borderId="0" xfId="1" applyNumberFormat="1" applyFont="1" applyFill="1" applyBorder="1" applyAlignment="1" applyProtection="1">
      <alignment horizontal="right"/>
    </xf>
    <xf numFmtId="167" fontId="16" fillId="0" borderId="0" xfId="0" applyNumberFormat="1" applyFont="1" applyBorder="1" applyAlignment="1" applyProtection="1">
      <alignment horizontal="right" indent="1"/>
      <protection locked="0"/>
    </xf>
    <xf numFmtId="167" fontId="16" fillId="5" borderId="0" xfId="0" applyNumberFormat="1" applyFont="1" applyFill="1" applyBorder="1" applyAlignment="1" applyProtection="1">
      <alignment horizontal="right" indent="1"/>
    </xf>
    <xf numFmtId="0" fontId="16" fillId="0" borderId="0" xfId="0" applyFont="1" applyBorder="1" applyAlignment="1">
      <alignment horizontal="right" indent="1"/>
    </xf>
    <xf numFmtId="37" fontId="16" fillId="0" borderId="124" xfId="1" applyNumberFormat="1" applyFont="1" applyFill="1" applyBorder="1" applyAlignment="1" applyProtection="1">
      <alignment horizontal="right" indent="1"/>
    </xf>
    <xf numFmtId="167" fontId="16" fillId="0" borderId="0" xfId="0" applyNumberFormat="1" applyFont="1" applyBorder="1" applyAlignment="1" applyProtection="1">
      <alignment horizontal="right" indent="1"/>
    </xf>
    <xf numFmtId="169" fontId="16" fillId="0" borderId="0" xfId="1" applyNumberFormat="1" applyFont="1" applyBorder="1" applyAlignment="1" applyProtection="1">
      <alignment horizontal="right"/>
    </xf>
    <xf numFmtId="49" fontId="16" fillId="0" borderId="5" xfId="0" applyNumberFormat="1" applyFont="1" applyBorder="1" applyAlignment="1" applyProtection="1">
      <alignment horizontal="left"/>
    </xf>
    <xf numFmtId="49" fontId="16" fillId="0" borderId="0" xfId="0" applyNumberFormat="1" applyFont="1" applyBorder="1" applyAlignment="1" applyProtection="1">
      <alignment horizontal="center"/>
    </xf>
    <xf numFmtId="0" fontId="16" fillId="0" borderId="19" xfId="0" applyFont="1" applyFill="1" applyBorder="1"/>
    <xf numFmtId="0" fontId="13" fillId="0" borderId="127" xfId="0" applyFont="1" applyBorder="1" applyAlignment="1">
      <alignment horizontal="left"/>
    </xf>
    <xf numFmtId="0" fontId="16" fillId="0" borderId="85" xfId="0" applyFont="1" applyFill="1" applyBorder="1"/>
    <xf numFmtId="0" fontId="16" fillId="0" borderId="97" xfId="0" applyFont="1" applyFill="1" applyBorder="1"/>
    <xf numFmtId="0" fontId="16" fillId="6" borderId="8" xfId="0" applyFont="1" applyFill="1" applyBorder="1" applyAlignment="1">
      <alignment horizontal="center" vertical="center" wrapText="1"/>
    </xf>
    <xf numFmtId="174" fontId="21" fillId="6" borderId="8" xfId="13" applyNumberFormat="1" applyFont="1" applyFill="1" applyBorder="1" applyAlignment="1">
      <alignment horizontal="right"/>
    </xf>
    <xf numFmtId="0" fontId="14" fillId="26" borderId="12" xfId="0" applyFont="1" applyFill="1" applyBorder="1" applyAlignment="1">
      <alignment horizontal="center"/>
    </xf>
    <xf numFmtId="0" fontId="14" fillId="26" borderId="2" xfId="0" applyFont="1" applyFill="1" applyBorder="1" applyAlignment="1">
      <alignment horizontal="center"/>
    </xf>
    <xf numFmtId="0" fontId="14" fillId="26" borderId="13" xfId="0" applyFont="1" applyFill="1" applyBorder="1" applyAlignment="1">
      <alignment horizontal="center"/>
    </xf>
    <xf numFmtId="166" fontId="16" fillId="0" borderId="7" xfId="0" applyNumberFormat="1" applyFont="1" applyFill="1" applyBorder="1" applyAlignment="1">
      <alignment horizontal="center"/>
    </xf>
    <xf numFmtId="0" fontId="14" fillId="27" borderId="12" xfId="0" applyFont="1" applyFill="1" applyBorder="1" applyAlignment="1">
      <alignment horizontal="center"/>
    </xf>
    <xf numFmtId="0" fontId="14" fillId="27" borderId="2" xfId="0" applyFont="1" applyFill="1" applyBorder="1" applyAlignment="1">
      <alignment horizontal="center"/>
    </xf>
    <xf numFmtId="0" fontId="14" fillId="27" borderId="13" xfId="0" applyFont="1" applyFill="1" applyBorder="1" applyAlignment="1">
      <alignment horizontal="center"/>
    </xf>
    <xf numFmtId="0" fontId="71" fillId="0" borderId="0" xfId="33" applyFont="1" applyAlignment="1">
      <alignment horizontal="center" vertical="center" wrapText="1"/>
    </xf>
    <xf numFmtId="0" fontId="17" fillId="0" borderId="0" xfId="4" applyFont="1"/>
    <xf numFmtId="0" fontId="51" fillId="0" borderId="1" xfId="4" applyFont="1" applyBorder="1"/>
    <xf numFmtId="0" fontId="51" fillId="0" borderId="0" xfId="34" applyFont="1" applyAlignment="1">
      <alignment horizontal="left" indent="1"/>
    </xf>
    <xf numFmtId="37" fontId="51" fillId="5" borderId="0" xfId="4" applyNumberFormat="1" applyFont="1" applyFill="1"/>
    <xf numFmtId="37" fontId="51" fillId="4" borderId="0" xfId="4" applyNumberFormat="1" applyFont="1" applyFill="1"/>
    <xf numFmtId="0" fontId="67" fillId="26" borderId="67" xfId="4" applyFont="1" applyFill="1" applyBorder="1" applyAlignment="1">
      <alignment horizontal="center" vertical="center" wrapText="1"/>
    </xf>
    <xf numFmtId="0" fontId="67" fillId="27" borderId="67" xfId="4" applyFont="1" applyFill="1" applyBorder="1" applyAlignment="1">
      <alignment horizontal="center" vertical="center" wrapText="1"/>
    </xf>
    <xf numFmtId="0" fontId="67" fillId="22" borderId="67" xfId="4" applyFont="1" applyFill="1" applyBorder="1" applyAlignment="1">
      <alignment horizontal="center" vertical="center" wrapText="1"/>
    </xf>
    <xf numFmtId="0" fontId="16" fillId="0" borderId="0" xfId="4" applyFont="1" applyAlignment="1">
      <alignment wrapText="1"/>
    </xf>
    <xf numFmtId="0" fontId="76" fillId="0" borderId="12" xfId="29" applyFont="1" applyBorder="1" applyAlignment="1">
      <alignment horizontal="center" vertical="center"/>
    </xf>
    <xf numFmtId="0" fontId="76" fillId="0" borderId="2" xfId="29" applyFont="1" applyBorder="1" applyAlignment="1">
      <alignment horizontal="center" vertical="center"/>
    </xf>
    <xf numFmtId="0" fontId="76" fillId="0" borderId="13" xfId="29" applyFont="1" applyBorder="1" applyAlignment="1">
      <alignment horizontal="center" vertical="center"/>
    </xf>
    <xf numFmtId="49" fontId="16" fillId="0" borderId="45" xfId="0" quotePrefix="1" applyNumberFormat="1" applyFont="1" applyBorder="1" applyAlignment="1" applyProtection="1">
      <alignment horizontal="center"/>
    </xf>
    <xf numFmtId="49" fontId="16" fillId="0" borderId="45" xfId="0" applyNumberFormat="1" applyFont="1" applyBorder="1" applyAlignment="1" applyProtection="1">
      <alignment horizontal="center"/>
    </xf>
    <xf numFmtId="49" fontId="16" fillId="0" borderId="46" xfId="0" quotePrefix="1" applyNumberFormat="1" applyFont="1" applyBorder="1" applyAlignment="1" applyProtection="1">
      <alignment horizontal="center"/>
    </xf>
    <xf numFmtId="49" fontId="17" fillId="0" borderId="5" xfId="0" applyNumberFormat="1" applyFont="1" applyFill="1" applyBorder="1"/>
    <xf numFmtId="49" fontId="16" fillId="0" borderId="5" xfId="0" applyNumberFormat="1" applyFont="1" applyFill="1" applyBorder="1"/>
    <xf numFmtId="49" fontId="16" fillId="0" borderId="5" xfId="0" quotePrefix="1" applyNumberFormat="1" applyFont="1" applyFill="1" applyBorder="1"/>
    <xf numFmtId="0" fontId="77" fillId="0" borderId="0" xfId="0" applyFont="1" applyAlignment="1">
      <alignment vertical="center"/>
    </xf>
    <xf numFmtId="44" fontId="21" fillId="6" borderId="8" xfId="13" applyNumberFormat="1" applyFont="1" applyFill="1" applyBorder="1" applyAlignment="1">
      <alignment horizontal="right"/>
    </xf>
    <xf numFmtId="44" fontId="10" fillId="0" borderId="0" xfId="13" quotePrefix="1" applyNumberFormat="1" applyFont="1" applyAlignment="1">
      <alignment horizontal="right"/>
    </xf>
    <xf numFmtId="44" fontId="0" fillId="0" borderId="0" xfId="0" applyNumberFormat="1"/>
    <xf numFmtId="44" fontId="21" fillId="6" borderId="0" xfId="13" applyNumberFormat="1" applyFont="1" applyFill="1" applyAlignment="1">
      <alignment horizontal="right"/>
    </xf>
  </cellXfs>
  <cellStyles count="35">
    <cellStyle name="Comma" xfId="1" builtinId="3"/>
    <cellStyle name="Comma 2" xfId="7" xr:uid="{00000000-0005-0000-0000-000001000000}"/>
    <cellStyle name="Comma 2 2" xfId="11" xr:uid="{00000000-0005-0000-0000-000002000000}"/>
    <cellStyle name="Comma 2 2 2" xfId="31" xr:uid="{8E79B782-BF6E-4F86-ADD7-65DDA698DFB8}"/>
    <cellStyle name="Currency" xfId="13" builtinId="4"/>
    <cellStyle name="Currency 2" xfId="8" xr:uid="{00000000-0005-0000-0000-000004000000}"/>
    <cellStyle name="Currency 2 2" xfId="12" xr:uid="{00000000-0005-0000-0000-000005000000}"/>
    <cellStyle name="Currency 2 2 2" xfId="30" xr:uid="{BFD05463-597D-4ACC-B9B2-99B8CD202FE6}"/>
    <cellStyle name="Currency 3" xfId="10" xr:uid="{00000000-0005-0000-0000-000006000000}"/>
    <cellStyle name="Currency 4" xfId="20" xr:uid="{6D277952-3DAD-4D1C-AA0F-B81E4CBF17D0}"/>
    <cellStyle name="Hyperlink" xfId="3" builtinId="8"/>
    <cellStyle name="Hyperlink 2" xfId="6" xr:uid="{00000000-0005-0000-0000-000008000000}"/>
    <cellStyle name="Input" xfId="14" builtinId="20"/>
    <cellStyle name="Normal" xfId="0" builtinId="0"/>
    <cellStyle name="Normal 2" xfId="4" xr:uid="{00000000-0005-0000-0000-00000A000000}"/>
    <cellStyle name="Normal 3" xfId="5" xr:uid="{00000000-0005-0000-0000-00000B000000}"/>
    <cellStyle name="Normal 3 2" xfId="9" xr:uid="{00000000-0005-0000-0000-00000C000000}"/>
    <cellStyle name="Normal 3 2 2" xfId="17" xr:uid="{5798523C-615F-4CBF-B81D-15259663373E}"/>
    <cellStyle name="Normal 3 2 2 2" xfId="19" xr:uid="{5F4644E1-86B8-4747-8DDD-A99003D850C9}"/>
    <cellStyle name="Normal 3 2 2 2 2" xfId="25" xr:uid="{D2AB3E7D-F682-469A-B291-5C8816B424DB}"/>
    <cellStyle name="Normal 3 2 2 2 2 2" xfId="27" xr:uid="{0C3B7F10-ACDA-4925-AAE2-DB8D5D457494}"/>
    <cellStyle name="Normal 3 2 2 2 2 2 2" xfId="34" xr:uid="{4B63F2AC-296C-428D-A420-58394F4D5B7B}"/>
    <cellStyle name="Normal 3 2 3" xfId="29" xr:uid="{04B88CC5-AE63-4278-853A-CDC9DE3757F7}"/>
    <cellStyle name="Normal 3 3" xfId="16" xr:uid="{E518048A-0826-4E1E-991C-5F512446D183}"/>
    <cellStyle name="Normal 3 3 2" xfId="18" xr:uid="{B7396D12-C4D8-4310-B632-7067CE6E6155}"/>
    <cellStyle name="Normal 3 3 2 2" xfId="26" xr:uid="{33C6DB93-0A41-4CD7-9B31-401841A45744}"/>
    <cellStyle name="Normal 3 3 2 2 2" xfId="28" xr:uid="{DC7AD475-A2D0-401E-970B-DE4F1B4D424B}"/>
    <cellStyle name="Normal 3 3 2 2 2 2" xfId="33" xr:uid="{FFCB3FBA-88DF-430C-B086-C38F9EC54B8C}"/>
    <cellStyle name="Normal 4" xfId="15" xr:uid="{CE5D106E-3A34-4C35-BF3E-7AD95DE84836}"/>
    <cellStyle name="Normal 4 2" xfId="24" xr:uid="{D1A951DA-0BE7-4466-AAAA-2B4D506092ED}"/>
    <cellStyle name="Normal 4 2 2" xfId="32" xr:uid="{12872787-61C0-4229-9909-C1E433BDE327}"/>
    <cellStyle name="Normal 5" xfId="22" xr:uid="{474848A4-42B1-4650-9EE6-2E8E311D0DE6}"/>
    <cellStyle name="Percent" xfId="2" builtinId="5"/>
    <cellStyle name="Percent 2" xfId="21" xr:uid="{4014475E-7ABF-4D40-9490-9E8C56D27AAB}"/>
    <cellStyle name="Percent 3" xfId="23" xr:uid="{89B6C64F-9B10-4B01-B590-C6A3BD3F96DB}"/>
  </cellStyles>
  <dxfs count="768">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ont>
        <b/>
        <i val="0"/>
        <strike val="0"/>
        <color rgb="FFFF0000"/>
      </font>
    </dxf>
    <dxf>
      <font>
        <b/>
        <i val="0"/>
        <strike val="0"/>
        <color rgb="FFFF0000"/>
      </font>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dxf>
    <dxf>
      <font>
        <b/>
        <i val="0"/>
        <strike val="0"/>
        <color rgb="FFFF0000"/>
      </font>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dxf>
    <dxf>
      <fill>
        <patternFill>
          <bgColor rgb="FFFFFFB6"/>
        </patternFill>
      </fill>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ont>
        <strike val="0"/>
      </font>
      <fill>
        <patternFill>
          <bgColor rgb="FFFFFFB6"/>
        </patternFill>
      </fill>
      <border>
        <left style="thin">
          <color auto="1"/>
        </left>
        <right style="hair">
          <color auto="1"/>
        </right>
        <top style="thin">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thin">
          <color auto="1"/>
        </right>
        <top style="hair">
          <color auto="1"/>
        </top>
        <bottom style="hair">
          <color auto="1"/>
        </bottom>
        <vertical/>
        <horizontal/>
      </border>
    </dxf>
    <dxf>
      <fill>
        <patternFill>
          <bgColor rgb="FFFFFFB6"/>
        </patternFill>
      </fill>
      <border>
        <left style="thin">
          <color auto="1"/>
        </left>
        <right style="thin">
          <color auto="1"/>
        </right>
        <top style="hair">
          <color auto="1"/>
        </top>
        <bottom style="hair">
          <color auto="1"/>
        </bottom>
        <vertical/>
        <horizontal/>
      </border>
    </dxf>
    <dxf>
      <fill>
        <patternFill>
          <bgColor rgb="FFFFFFB6"/>
        </patternFill>
      </fill>
      <border>
        <left style="thin">
          <color auto="1"/>
        </left>
        <right style="thin">
          <color auto="1"/>
        </right>
        <top style="thin">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thin">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thin">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thin">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thin">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thin">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9F"/>
        </patternFill>
      </fill>
      <border>
        <left style="hair">
          <color auto="1"/>
        </left>
        <right style="hair">
          <color auto="1"/>
        </right>
        <top style="hair">
          <color auto="1"/>
        </top>
        <bottom style="hair">
          <color auto="1"/>
        </bottom>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bottom style="hair">
          <color auto="1"/>
        </bottom>
        <vertical/>
        <horizontal/>
      </border>
    </dxf>
    <dxf>
      <font>
        <strike val="0"/>
      </font>
      <fill>
        <patternFill>
          <bgColor rgb="FFFFFFB6"/>
        </patternFill>
      </fill>
      <border>
        <left style="thin">
          <color auto="1"/>
        </left>
        <right/>
        <top/>
        <bottom style="hair">
          <color auto="1"/>
        </bottom>
      </border>
    </dxf>
    <dxf>
      <font>
        <strike val="0"/>
      </font>
      <fill>
        <patternFill>
          <bgColor rgb="FFFFFFB6"/>
        </patternFill>
      </fill>
      <border>
        <left style="thin">
          <color auto="1"/>
        </left>
        <right/>
        <top/>
        <bottom style="hair">
          <color auto="1"/>
        </bottom>
      </border>
    </dxf>
    <dxf>
      <font>
        <strike val="0"/>
      </font>
      <fill>
        <patternFill>
          <bgColor rgb="FFFFFFB6"/>
        </patternFill>
      </fill>
      <border>
        <left style="thin">
          <color auto="1"/>
        </left>
        <right/>
        <top/>
        <bottom style="hair">
          <color auto="1"/>
        </bottom>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thin">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dxf>
    <dxf>
      <fill>
        <patternFill>
          <bgColor rgb="FFFFFFB6"/>
        </patternFill>
      </fill>
      <border>
        <bottom style="hair">
          <color auto="1"/>
        </bottom>
        <vertical/>
        <horizontal/>
      </border>
    </dxf>
    <dxf>
      <fill>
        <patternFill>
          <bgColor rgb="FFFFFFB6"/>
        </patternFill>
      </fill>
    </dxf>
    <dxf>
      <fill>
        <patternFill>
          <bgColor rgb="FFFFFFB6"/>
        </patternFill>
      </fill>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border>
        <left style="hair">
          <color auto="1"/>
        </left>
        <right style="hair">
          <color auto="1"/>
        </right>
        <top style="hair">
          <color auto="1"/>
        </top>
        <bottom style="hair">
          <color auto="1"/>
        </bottom>
        <vertical/>
        <horizontal/>
      </border>
    </dxf>
    <dxf>
      <fill>
        <patternFill>
          <bgColor rgb="FFFFFFB6"/>
        </patternFill>
      </fill>
    </dxf>
    <dxf>
      <fill>
        <patternFill>
          <bgColor rgb="FFFFFFB6"/>
        </patternFill>
      </fill>
      <border>
        <left style="hair">
          <color auto="1"/>
        </left>
        <right style="hair">
          <color auto="1"/>
        </right>
        <bottom style="hair">
          <color auto="1"/>
        </bottom>
      </border>
    </dxf>
    <dxf>
      <fill>
        <patternFill>
          <bgColor rgb="FFFFFFB6"/>
        </patternFill>
      </fill>
      <border>
        <bottom style="hair">
          <color auto="1"/>
        </bottom>
        <vertical/>
        <horizontal/>
      </border>
    </dxf>
    <dxf>
      <fill>
        <patternFill>
          <bgColor rgb="FFFFFFB6"/>
        </patternFill>
      </fill>
    </dxf>
    <dxf>
      <fill>
        <patternFill>
          <bgColor rgb="FFFFFFB6"/>
        </patternFill>
      </fill>
    </dxf>
    <dxf>
      <fill>
        <patternFill>
          <bgColor rgb="FFFFFFB6"/>
        </patternFill>
      </fill>
      <border>
        <bottom style="hair">
          <color auto="1"/>
        </bottom>
        <vertical/>
        <horizontal/>
      </border>
    </dxf>
    <dxf>
      <fill>
        <patternFill>
          <bgColor rgb="FFFFFFB6"/>
        </patternFill>
      </fill>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dxf>
    <dxf>
      <fill>
        <patternFill>
          <bgColor rgb="FFFFFFB6"/>
        </patternFill>
      </fill>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border>
        <bottom style="hair">
          <color auto="1"/>
        </bottom>
        <vertical/>
        <horizontal/>
      </border>
    </dxf>
    <dxf>
      <fill>
        <patternFill>
          <bgColor rgb="FFFFFFB6"/>
        </patternFill>
      </fill>
    </dxf>
    <dxf>
      <fill>
        <patternFill>
          <bgColor rgb="FFFFFFB6"/>
        </patternFill>
      </fill>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border>
        <left style="thin">
          <color auto="1"/>
        </left>
        <right style="hair">
          <color auto="1"/>
        </right>
        <bottom style="hair">
          <color auto="1"/>
        </bottom>
      </border>
    </dxf>
    <dxf>
      <fill>
        <patternFill>
          <bgColor rgb="FFFFFFB6"/>
        </patternFill>
      </fill>
      <border>
        <bottom style="hair">
          <color auto="1"/>
        </bottom>
        <vertical/>
        <horizontal/>
      </border>
    </dxf>
    <dxf>
      <fill>
        <patternFill>
          <bgColor rgb="FFFFFFB6"/>
        </patternFill>
      </fill>
      <border>
        <left style="hair">
          <color auto="1"/>
        </left>
        <right style="hair">
          <color auto="1"/>
        </right>
        <bottom style="hair">
          <color auto="1"/>
        </bottom>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left style="hair">
          <color auto="1"/>
        </left>
        <right style="hair">
          <color auto="1"/>
        </right>
        <bottom style="hair">
          <color auto="1"/>
        </bottom>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ill>
        <patternFill>
          <bgColor rgb="FFFFFFB6"/>
        </patternFill>
      </fill>
      <border>
        <bottom style="hair">
          <color auto="1"/>
        </bottom>
        <vertical/>
        <horizontal/>
      </border>
    </dxf>
    <dxf>
      <font>
        <strike val="0"/>
      </font>
      <fill>
        <patternFill>
          <bgColor rgb="FFFFFFB6"/>
        </patternFill>
      </fill>
      <border>
        <left/>
        <right/>
        <top/>
        <bottom style="thin">
          <color auto="1"/>
        </bottom>
        <vertical/>
        <horizontal/>
      </border>
    </dxf>
    <dxf>
      <fill>
        <patternFill>
          <bgColor rgb="FFFFFFB6"/>
        </patternFill>
      </fill>
    </dxf>
    <dxf>
      <fill>
        <patternFill>
          <bgColor rgb="FFFFFFB6"/>
        </patternFill>
      </fill>
      <border>
        <bottom style="hair">
          <color auto="1"/>
        </bottom>
        <vertical/>
        <horizontal/>
      </border>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dxf>
    <dxf>
      <fill>
        <patternFill>
          <bgColor rgb="FFFFFFB6"/>
        </patternFill>
      </fill>
      <border>
        <left style="hair">
          <color auto="1"/>
        </left>
        <right style="hair">
          <color auto="1"/>
        </right>
        <bottom style="hair">
          <color auto="1"/>
        </bottom>
      </border>
    </dxf>
    <dxf>
      <fill>
        <patternFill>
          <bgColor rgb="FFFFFFB6"/>
        </patternFill>
      </fill>
      <border>
        <left style="hair">
          <color auto="1"/>
        </left>
        <right style="hair">
          <color auto="1"/>
        </right>
        <bottom style="hair">
          <color auto="1"/>
        </bottom>
      </border>
    </dxf>
    <dxf>
      <fill>
        <patternFill>
          <bgColor rgb="FFFFFFB6"/>
        </patternFill>
      </fill>
    </dxf>
  </dxfs>
  <tableStyles count="0" defaultTableStyle="TableStyleMedium9" defaultPivotStyle="PivotStyleLight16"/>
  <colors>
    <mruColors>
      <color rgb="FFFFE285"/>
      <color rgb="FFFFD03B"/>
      <color rgb="FFFFFF66"/>
      <color rgb="FFFFCCFF"/>
      <color rgb="FF005EA4"/>
      <color rgb="FF0065B0"/>
      <color rgb="FFDDF7C5"/>
      <color rgb="FFFFFFE1"/>
      <color rgb="FFFFFFB6"/>
      <color rgb="FFE7F9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190499</xdr:colOff>
      <xdr:row>13</xdr:row>
      <xdr:rowOff>0</xdr:rowOff>
    </xdr:from>
    <xdr:to>
      <xdr:col>13</xdr:col>
      <xdr:colOff>656167</xdr:colOff>
      <xdr:row>17</xdr:row>
      <xdr:rowOff>137583</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10406062" y="2464594"/>
          <a:ext cx="465668" cy="899583"/>
        </a:xfrm>
        <a:prstGeom prst="rightBrace">
          <a:avLst/>
        </a:prstGeom>
        <a:ln w="254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13</xdr:col>
      <xdr:colOff>178595</xdr:colOff>
      <xdr:row>36</xdr:row>
      <xdr:rowOff>35719</xdr:rowOff>
    </xdr:from>
    <xdr:to>
      <xdr:col>13</xdr:col>
      <xdr:colOff>793750</xdr:colOff>
      <xdr:row>37</xdr:row>
      <xdr:rowOff>0</xdr:rowOff>
    </xdr:to>
    <xdr:sp macro="" textlink="">
      <xdr:nvSpPr>
        <xdr:cNvPr id="7" name="Arrow: Left 6">
          <a:extLst>
            <a:ext uri="{FF2B5EF4-FFF2-40B4-BE49-F238E27FC236}">
              <a16:creationId xmlns:a16="http://schemas.microsoft.com/office/drawing/2014/main" id="{00000000-0008-0000-0000-000007000000}"/>
            </a:ext>
          </a:extLst>
        </xdr:cNvPr>
        <xdr:cNvSpPr/>
      </xdr:nvSpPr>
      <xdr:spPr>
        <a:xfrm>
          <a:off x="10550262" y="6756136"/>
          <a:ext cx="615155" cy="154781"/>
        </a:xfrm>
        <a:prstGeom prst="leftArrow">
          <a:avLst/>
        </a:prstGeom>
        <a:solidFill>
          <a:srgbClr val="C00000"/>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371941</xdr:colOff>
      <xdr:row>61</xdr:row>
      <xdr:rowOff>19643</xdr:rowOff>
    </xdr:from>
    <xdr:to>
      <xdr:col>17</xdr:col>
      <xdr:colOff>598424</xdr:colOff>
      <xdr:row>61</xdr:row>
      <xdr:rowOff>175091</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rot="5400000">
          <a:off x="12827000" y="11260667"/>
          <a:ext cx="155448"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13</xdr:col>
      <xdr:colOff>742826</xdr:colOff>
      <xdr:row>5</xdr:row>
      <xdr:rowOff>94149</xdr:rowOff>
    </xdr:from>
    <xdr:to>
      <xdr:col>18</xdr:col>
      <xdr:colOff>342679</xdr:colOff>
      <xdr:row>9</xdr:row>
      <xdr:rowOff>89461</xdr:rowOff>
    </xdr:to>
    <xdr:sp macro="" textlink="">
      <xdr:nvSpPr>
        <xdr:cNvPr id="14" name="Rectangle: Rounded Corners 13">
          <a:extLst>
            <a:ext uri="{FF2B5EF4-FFF2-40B4-BE49-F238E27FC236}">
              <a16:creationId xmlns:a16="http://schemas.microsoft.com/office/drawing/2014/main" id="{00000000-0008-0000-0000-00000E000000}"/>
            </a:ext>
          </a:extLst>
        </xdr:cNvPr>
        <xdr:cNvSpPr/>
      </xdr:nvSpPr>
      <xdr:spPr>
        <a:xfrm>
          <a:off x="10442451" y="935524"/>
          <a:ext cx="3306666" cy="75731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487680</xdr:colOff>
      <xdr:row>68</xdr:row>
      <xdr:rowOff>9379</xdr:rowOff>
    </xdr:from>
    <xdr:to>
      <xdr:col>0</xdr:col>
      <xdr:colOff>675249</xdr:colOff>
      <xdr:row>68</xdr:row>
      <xdr:rowOff>93785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487680" y="12304542"/>
          <a:ext cx="187569" cy="844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476739</xdr:colOff>
      <xdr:row>67</xdr:row>
      <xdr:rowOff>109415</xdr:rowOff>
    </xdr:from>
    <xdr:to>
      <xdr:col>0</xdr:col>
      <xdr:colOff>679938</xdr:colOff>
      <xdr:row>68</xdr:row>
      <xdr:rowOff>7814</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flipV="1">
          <a:off x="476739" y="12238892"/>
          <a:ext cx="203199" cy="85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178595</xdr:colOff>
      <xdr:row>67</xdr:row>
      <xdr:rowOff>35719</xdr:rowOff>
    </xdr:from>
    <xdr:to>
      <xdr:col>13</xdr:col>
      <xdr:colOff>793750</xdr:colOff>
      <xdr:row>68</xdr:row>
      <xdr:rowOff>0</xdr:rowOff>
    </xdr:to>
    <xdr:sp macro="" textlink="">
      <xdr:nvSpPr>
        <xdr:cNvPr id="3" name="Arrow: Left 2">
          <a:extLst>
            <a:ext uri="{FF2B5EF4-FFF2-40B4-BE49-F238E27FC236}">
              <a16:creationId xmlns:a16="http://schemas.microsoft.com/office/drawing/2014/main" id="{00000000-0008-0000-0000-000003000000}"/>
            </a:ext>
          </a:extLst>
        </xdr:cNvPr>
        <xdr:cNvSpPr/>
      </xdr:nvSpPr>
      <xdr:spPr>
        <a:xfrm>
          <a:off x="10008395" y="6656327"/>
          <a:ext cx="615155" cy="157712"/>
        </a:xfrm>
        <a:prstGeom prst="leftArrow">
          <a:avLst/>
        </a:prstGeom>
        <a:solidFill>
          <a:srgbClr val="C00000"/>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119062</xdr:colOff>
      <xdr:row>34</xdr:row>
      <xdr:rowOff>31750</xdr:rowOff>
    </xdr:from>
    <xdr:to>
      <xdr:col>13</xdr:col>
      <xdr:colOff>734217</xdr:colOff>
      <xdr:row>35</xdr:row>
      <xdr:rowOff>11906</xdr:rowOff>
    </xdr:to>
    <xdr:sp macro="" textlink="">
      <xdr:nvSpPr>
        <xdr:cNvPr id="5" name="Arrow: Left 4">
          <a:extLst>
            <a:ext uri="{FF2B5EF4-FFF2-40B4-BE49-F238E27FC236}">
              <a16:creationId xmlns:a16="http://schemas.microsoft.com/office/drawing/2014/main" id="{00000000-0008-0000-0000-000005000000}"/>
            </a:ext>
          </a:extLst>
        </xdr:cNvPr>
        <xdr:cNvSpPr/>
      </xdr:nvSpPr>
      <xdr:spPr>
        <a:xfrm>
          <a:off x="9818687" y="6223000"/>
          <a:ext cx="615155" cy="154781"/>
        </a:xfrm>
        <a:prstGeom prst="leftArrow">
          <a:avLst/>
        </a:prstGeom>
        <a:solidFill>
          <a:srgbClr val="C00000"/>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73957</xdr:colOff>
      <xdr:row>9</xdr:row>
      <xdr:rowOff>147474</xdr:rowOff>
    </xdr:from>
    <xdr:to>
      <xdr:col>13</xdr:col>
      <xdr:colOff>788277</xdr:colOff>
      <xdr:row>10</xdr:row>
      <xdr:rowOff>88052</xdr:rowOff>
    </xdr:to>
    <xdr:sp macro="" textlink="">
      <xdr:nvSpPr>
        <xdr:cNvPr id="9" name="Arrow: Left 8">
          <a:extLst>
            <a:ext uri="{FF2B5EF4-FFF2-40B4-BE49-F238E27FC236}">
              <a16:creationId xmlns:a16="http://schemas.microsoft.com/office/drawing/2014/main" id="{00000000-0008-0000-0000-000009000000}"/>
            </a:ext>
          </a:extLst>
        </xdr:cNvPr>
        <xdr:cNvSpPr/>
      </xdr:nvSpPr>
      <xdr:spPr>
        <a:xfrm rot="642977">
          <a:off x="9773582" y="1750849"/>
          <a:ext cx="714320" cy="139016"/>
        </a:xfrm>
        <a:prstGeom prst="leftArrow">
          <a:avLst/>
        </a:prstGeom>
        <a:solidFill>
          <a:srgbClr val="C00000"/>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116619</xdr:colOff>
      <xdr:row>63</xdr:row>
      <xdr:rowOff>10602</xdr:rowOff>
    </xdr:from>
    <xdr:to>
      <xdr:col>13</xdr:col>
      <xdr:colOff>723823</xdr:colOff>
      <xdr:row>63</xdr:row>
      <xdr:rowOff>165714</xdr:rowOff>
    </xdr:to>
    <xdr:sp macro="" textlink="">
      <xdr:nvSpPr>
        <xdr:cNvPr id="10" name="Arrow: Left 9">
          <a:extLst>
            <a:ext uri="{FF2B5EF4-FFF2-40B4-BE49-F238E27FC236}">
              <a16:creationId xmlns:a16="http://schemas.microsoft.com/office/drawing/2014/main" id="{E35991FC-7478-4B35-918D-DBFE8B018BF6}"/>
            </a:ext>
          </a:extLst>
        </xdr:cNvPr>
        <xdr:cNvSpPr/>
      </xdr:nvSpPr>
      <xdr:spPr>
        <a:xfrm>
          <a:off x="9265920" y="11502887"/>
          <a:ext cx="607204" cy="155112"/>
        </a:xfrm>
        <a:prstGeom prst="leftArrow">
          <a:avLst/>
        </a:prstGeom>
        <a:solidFill>
          <a:srgbClr val="C00000"/>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2</xdr:row>
          <xdr:rowOff>0</xdr:rowOff>
        </xdr:from>
        <xdr:to>
          <xdr:col>12</xdr:col>
          <xdr:colOff>0</xdr:colOff>
          <xdr:row>2</xdr:row>
          <xdr:rowOff>103367</xdr:rowOff>
        </xdr:to>
        <xdr:sp macro="" textlink="">
          <xdr:nvSpPr>
            <xdr:cNvPr id="196610" name="Check Box 2" hidden="1">
              <a:extLst>
                <a:ext uri="{63B3BB69-23CF-44E3-9099-C40C66FF867C}">
                  <a14:compatExt spid="_x0000_s196610"/>
                </a:ext>
                <a:ext uri="{FF2B5EF4-FFF2-40B4-BE49-F238E27FC236}">
                  <a16:creationId xmlns:a16="http://schemas.microsoft.com/office/drawing/2014/main" id="{00000000-0008-0000-1200-000002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xdr:row>
          <xdr:rowOff>0</xdr:rowOff>
        </xdr:from>
        <xdr:to>
          <xdr:col>12</xdr:col>
          <xdr:colOff>0</xdr:colOff>
          <xdr:row>2</xdr:row>
          <xdr:rowOff>103367</xdr:rowOff>
        </xdr:to>
        <xdr:sp macro="" textlink="">
          <xdr:nvSpPr>
            <xdr:cNvPr id="196614" name="Check Box 6" hidden="1">
              <a:extLst>
                <a:ext uri="{63B3BB69-23CF-44E3-9099-C40C66FF867C}">
                  <a14:compatExt spid="_x0000_s196614"/>
                </a:ext>
                <a:ext uri="{FF2B5EF4-FFF2-40B4-BE49-F238E27FC236}">
                  <a16:creationId xmlns:a16="http://schemas.microsoft.com/office/drawing/2014/main" id="{00000000-0008-0000-1200-000006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xdr:row>
          <xdr:rowOff>0</xdr:rowOff>
        </xdr:from>
        <xdr:to>
          <xdr:col>12</xdr:col>
          <xdr:colOff>0</xdr:colOff>
          <xdr:row>1</xdr:row>
          <xdr:rowOff>103367</xdr:rowOff>
        </xdr:to>
        <xdr:sp macro="" textlink="">
          <xdr:nvSpPr>
            <xdr:cNvPr id="196617" name="Check Box 9" hidden="1">
              <a:extLst>
                <a:ext uri="{63B3BB69-23CF-44E3-9099-C40C66FF867C}">
                  <a14:compatExt spid="_x0000_s196617"/>
                </a:ext>
                <a:ext uri="{FF2B5EF4-FFF2-40B4-BE49-F238E27FC236}">
                  <a16:creationId xmlns:a16="http://schemas.microsoft.com/office/drawing/2014/main" id="{00000000-0008-0000-1200-000009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xdr:row>
          <xdr:rowOff>0</xdr:rowOff>
        </xdr:from>
        <xdr:to>
          <xdr:col>12</xdr:col>
          <xdr:colOff>0</xdr:colOff>
          <xdr:row>1</xdr:row>
          <xdr:rowOff>103367</xdr:rowOff>
        </xdr:to>
        <xdr:sp macro="" textlink="">
          <xdr:nvSpPr>
            <xdr:cNvPr id="196618" name="Check Box 10" hidden="1">
              <a:extLst>
                <a:ext uri="{63B3BB69-23CF-44E3-9099-C40C66FF867C}">
                  <a14:compatExt spid="_x0000_s196618"/>
                </a:ext>
                <a:ext uri="{FF2B5EF4-FFF2-40B4-BE49-F238E27FC236}">
                  <a16:creationId xmlns:a16="http://schemas.microsoft.com/office/drawing/2014/main" id="{00000000-0008-0000-1200-00000A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8</xdr:col>
      <xdr:colOff>88348</xdr:colOff>
      <xdr:row>13</xdr:row>
      <xdr:rowOff>8834</xdr:rowOff>
    </xdr:from>
    <xdr:to>
      <xdr:col>8</xdr:col>
      <xdr:colOff>432905</xdr:colOff>
      <xdr:row>25</xdr:row>
      <xdr:rowOff>229704</xdr:rowOff>
    </xdr:to>
    <xdr:sp macro="" textlink="">
      <xdr:nvSpPr>
        <xdr:cNvPr id="2" name="Right Brace 1">
          <a:extLst>
            <a:ext uri="{FF2B5EF4-FFF2-40B4-BE49-F238E27FC236}">
              <a16:creationId xmlns:a16="http://schemas.microsoft.com/office/drawing/2014/main" id="{F3DEA512-F290-481E-AC22-BB4333BF04E2}"/>
            </a:ext>
          </a:extLst>
        </xdr:cNvPr>
        <xdr:cNvSpPr/>
      </xdr:nvSpPr>
      <xdr:spPr>
        <a:xfrm>
          <a:off x="5113572" y="2489641"/>
          <a:ext cx="344557" cy="2471089"/>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kern="12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23854</xdr:colOff>
          <xdr:row>22</xdr:row>
          <xdr:rowOff>7951</xdr:rowOff>
        </xdr:from>
        <xdr:to>
          <xdr:col>5</xdr:col>
          <xdr:colOff>652007</xdr:colOff>
          <xdr:row>23</xdr:row>
          <xdr:rowOff>15903</xdr:rowOff>
        </xdr:to>
        <xdr:sp macro="" textlink="">
          <xdr:nvSpPr>
            <xdr:cNvPr id="117761" name="CheckBox1" hidden="1">
              <a:extLst>
                <a:ext uri="{63B3BB69-23CF-44E3-9099-C40C66FF867C}">
                  <a14:compatExt spid="_x0000_s117761"/>
                </a:ext>
                <a:ext uri="{FF2B5EF4-FFF2-40B4-BE49-F238E27FC236}">
                  <a16:creationId xmlns:a16="http://schemas.microsoft.com/office/drawing/2014/main" id="{00000000-0008-0000-0100-000001C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23854</xdr:colOff>
          <xdr:row>23</xdr:row>
          <xdr:rowOff>7951</xdr:rowOff>
        </xdr:from>
        <xdr:to>
          <xdr:col>6</xdr:col>
          <xdr:colOff>413468</xdr:colOff>
          <xdr:row>24</xdr:row>
          <xdr:rowOff>15903</xdr:rowOff>
        </xdr:to>
        <xdr:sp macro="" textlink="">
          <xdr:nvSpPr>
            <xdr:cNvPr id="117762" name="CheckBox2" hidden="1">
              <a:extLst>
                <a:ext uri="{63B3BB69-23CF-44E3-9099-C40C66FF867C}">
                  <a14:compatExt spid="_x0000_s117762"/>
                </a:ext>
                <a:ext uri="{FF2B5EF4-FFF2-40B4-BE49-F238E27FC236}">
                  <a16:creationId xmlns:a16="http://schemas.microsoft.com/office/drawing/2014/main" id="{00000000-0008-0000-0100-000002C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23854</xdr:colOff>
          <xdr:row>24</xdr:row>
          <xdr:rowOff>0</xdr:rowOff>
        </xdr:from>
        <xdr:to>
          <xdr:col>5</xdr:col>
          <xdr:colOff>652007</xdr:colOff>
          <xdr:row>25</xdr:row>
          <xdr:rowOff>15903</xdr:rowOff>
        </xdr:to>
        <xdr:sp macro="" textlink="">
          <xdr:nvSpPr>
            <xdr:cNvPr id="117763" name="CheckBox3" hidden="1">
              <a:extLst>
                <a:ext uri="{63B3BB69-23CF-44E3-9099-C40C66FF867C}">
                  <a14:compatExt spid="_x0000_s117763"/>
                </a:ext>
                <a:ext uri="{FF2B5EF4-FFF2-40B4-BE49-F238E27FC236}">
                  <a16:creationId xmlns:a16="http://schemas.microsoft.com/office/drawing/2014/main" id="{00000000-0008-0000-0100-000003C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13757</xdr:colOff>
      <xdr:row>27</xdr:row>
      <xdr:rowOff>48682</xdr:rowOff>
    </xdr:from>
    <xdr:to>
      <xdr:col>8</xdr:col>
      <xdr:colOff>885423</xdr:colOff>
      <xdr:row>38</xdr:row>
      <xdr:rowOff>403310</xdr:rowOff>
    </xdr:to>
    <xdr:sp macro="" textlink="" fLocksText="0">
      <xdr:nvSpPr>
        <xdr:cNvPr id="5" name="TextBox 4">
          <a:extLst>
            <a:ext uri="{FF2B5EF4-FFF2-40B4-BE49-F238E27FC236}">
              <a16:creationId xmlns:a16="http://schemas.microsoft.com/office/drawing/2014/main" id="{00000000-0008-0000-0100-000005000000}"/>
            </a:ext>
          </a:extLst>
        </xdr:cNvPr>
        <xdr:cNvSpPr txBox="1"/>
      </xdr:nvSpPr>
      <xdr:spPr>
        <a:xfrm>
          <a:off x="13757" y="5068614"/>
          <a:ext cx="8217071" cy="5074223"/>
        </a:xfrm>
        <a:prstGeom prst="rect">
          <a:avLst/>
        </a:prstGeom>
        <a:solidFill>
          <a:srgbClr val="FFFFC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mn-lt"/>
            <a:cs typeface="Times New Roman" panose="02020603050405020304" pitchFamily="18" charset="0"/>
          </a:endParaRPr>
        </a:p>
      </xdr:txBody>
    </xdr:sp>
    <xdr:clientData fLocksWithSheet="0"/>
  </xdr:twoCellAnchor>
  <xdr:twoCellAnchor>
    <xdr:from>
      <xdr:col>9</xdr:col>
      <xdr:colOff>47625</xdr:colOff>
      <xdr:row>22</xdr:row>
      <xdr:rowOff>38100</xdr:rowOff>
    </xdr:from>
    <xdr:to>
      <xdr:col>9</xdr:col>
      <xdr:colOff>609600</xdr:colOff>
      <xdr:row>25</xdr:row>
      <xdr:rowOff>0</xdr:rowOff>
    </xdr:to>
    <xdr:sp macro="" textlink="">
      <xdr:nvSpPr>
        <xdr:cNvPr id="6" name="Right Brace 5">
          <a:extLst>
            <a:ext uri="{FF2B5EF4-FFF2-40B4-BE49-F238E27FC236}">
              <a16:creationId xmlns:a16="http://schemas.microsoft.com/office/drawing/2014/main" id="{00000000-0008-0000-0100-000006000000}"/>
            </a:ext>
          </a:extLst>
        </xdr:cNvPr>
        <xdr:cNvSpPr/>
      </xdr:nvSpPr>
      <xdr:spPr>
        <a:xfrm>
          <a:off x="6435725" y="5461000"/>
          <a:ext cx="561975" cy="923925"/>
        </a:xfrm>
        <a:prstGeom prst="rightBrace">
          <a:avLst/>
        </a:prstGeom>
        <a:ln w="254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178595</xdr:colOff>
      <xdr:row>2</xdr:row>
      <xdr:rowOff>35719</xdr:rowOff>
    </xdr:from>
    <xdr:to>
      <xdr:col>25</xdr:col>
      <xdr:colOff>482321</xdr:colOff>
      <xdr:row>2</xdr:row>
      <xdr:rowOff>190919</xdr:rowOff>
    </xdr:to>
    <xdr:sp macro="" textlink="">
      <xdr:nvSpPr>
        <xdr:cNvPr id="2" name="Arrow: Left 1">
          <a:extLst>
            <a:ext uri="{FF2B5EF4-FFF2-40B4-BE49-F238E27FC236}">
              <a16:creationId xmlns:a16="http://schemas.microsoft.com/office/drawing/2014/main" id="{00000000-0008-0000-0300-000002000000}"/>
            </a:ext>
          </a:extLst>
        </xdr:cNvPr>
        <xdr:cNvSpPr/>
      </xdr:nvSpPr>
      <xdr:spPr>
        <a:xfrm>
          <a:off x="31147615" y="437653"/>
          <a:ext cx="303726" cy="155200"/>
        </a:xfrm>
        <a:prstGeom prst="leftArrow">
          <a:avLst/>
        </a:prstGeom>
        <a:solidFill>
          <a:srgbClr val="C00000"/>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46</xdr:col>
      <xdr:colOff>553357</xdr:colOff>
      <xdr:row>0</xdr:row>
      <xdr:rowOff>72572</xdr:rowOff>
    </xdr:from>
    <xdr:to>
      <xdr:col>48</xdr:col>
      <xdr:colOff>1133929</xdr:colOff>
      <xdr:row>3</xdr:row>
      <xdr:rowOff>117929</xdr:rowOff>
    </xdr:to>
    <xdr:sp macro="" textlink="">
      <xdr:nvSpPr>
        <xdr:cNvPr id="3" name="TextBox 2">
          <a:extLst>
            <a:ext uri="{FF2B5EF4-FFF2-40B4-BE49-F238E27FC236}">
              <a16:creationId xmlns:a16="http://schemas.microsoft.com/office/drawing/2014/main" id="{58E2F848-1BAC-E238-DF19-D0DD60485635}"/>
            </a:ext>
          </a:extLst>
        </xdr:cNvPr>
        <xdr:cNvSpPr txBox="1"/>
      </xdr:nvSpPr>
      <xdr:spPr>
        <a:xfrm>
          <a:off x="54111071" y="72572"/>
          <a:ext cx="3120572" cy="644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2060"/>
              </a:solidFill>
            </a:rPr>
            <a:t>See Alternate Table 4.A. for Adjustments to be applied during Final Cost Settlement.  This table is used to identify duplications to be eliminated.</a:t>
          </a:r>
        </a:p>
      </xdr:txBody>
    </xdr:sp>
    <xdr:clientData/>
  </xdr:twoCellAnchor>
  <xdr:twoCellAnchor>
    <xdr:from>
      <xdr:col>58</xdr:col>
      <xdr:colOff>1103244</xdr:colOff>
      <xdr:row>0</xdr:row>
      <xdr:rowOff>99786</xdr:rowOff>
    </xdr:from>
    <xdr:to>
      <xdr:col>60</xdr:col>
      <xdr:colOff>1150843</xdr:colOff>
      <xdr:row>3</xdr:row>
      <xdr:rowOff>145143</xdr:rowOff>
    </xdr:to>
    <xdr:sp macro="" textlink="">
      <xdr:nvSpPr>
        <xdr:cNvPr id="4" name="TextBox 3">
          <a:extLst>
            <a:ext uri="{FF2B5EF4-FFF2-40B4-BE49-F238E27FC236}">
              <a16:creationId xmlns:a16="http://schemas.microsoft.com/office/drawing/2014/main" id="{59C88D19-08EB-47DD-8755-B519491F4135}"/>
            </a:ext>
          </a:extLst>
        </xdr:cNvPr>
        <xdr:cNvSpPr txBox="1"/>
      </xdr:nvSpPr>
      <xdr:spPr>
        <a:xfrm>
          <a:off x="63759523" y="99786"/>
          <a:ext cx="2432990" cy="641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solidFill>
                <a:srgbClr val="002060"/>
              </a:solidFill>
            </a:rPr>
            <a:t>Adjustments from this schedule will be applied during Final Cost Settlement, subject to elimination of duplicates.</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707666</xdr:colOff>
          <xdr:row>11</xdr:row>
          <xdr:rowOff>111318</xdr:rowOff>
        </xdr:from>
        <xdr:to>
          <xdr:col>1</xdr:col>
          <xdr:colOff>930303</xdr:colOff>
          <xdr:row>12</xdr:row>
          <xdr:rowOff>15903</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C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699715</xdr:colOff>
          <xdr:row>15</xdr:row>
          <xdr:rowOff>135172</xdr:rowOff>
        </xdr:from>
        <xdr:to>
          <xdr:col>1</xdr:col>
          <xdr:colOff>874643</xdr:colOff>
          <xdr:row>16</xdr:row>
          <xdr:rowOff>190831</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C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675861</xdr:colOff>
          <xdr:row>16</xdr:row>
          <xdr:rowOff>135172</xdr:rowOff>
        </xdr:from>
        <xdr:to>
          <xdr:col>1</xdr:col>
          <xdr:colOff>914400</xdr:colOff>
          <xdr:row>18</xdr:row>
          <xdr:rowOff>15903</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C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699715</xdr:colOff>
          <xdr:row>17</xdr:row>
          <xdr:rowOff>182880</xdr:rowOff>
        </xdr:from>
        <xdr:to>
          <xdr:col>1</xdr:col>
          <xdr:colOff>874643</xdr:colOff>
          <xdr:row>19</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C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0</xdr:row>
          <xdr:rowOff>0</xdr:rowOff>
        </xdr:from>
        <xdr:to>
          <xdr:col>8</xdr:col>
          <xdr:colOff>0</xdr:colOff>
          <xdr:row>0</xdr:row>
          <xdr:rowOff>103367</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D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xdr:row>
          <xdr:rowOff>0</xdr:rowOff>
        </xdr:from>
        <xdr:to>
          <xdr:col>8</xdr:col>
          <xdr:colOff>0</xdr:colOff>
          <xdr:row>1</xdr:row>
          <xdr:rowOff>103367</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0E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0</xdr:rowOff>
        </xdr:from>
        <xdr:to>
          <xdr:col>9</xdr:col>
          <xdr:colOff>0</xdr:colOff>
          <xdr:row>1</xdr:row>
          <xdr:rowOff>103367</xdr:rowOff>
        </xdr:to>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0F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0</xdr:row>
          <xdr:rowOff>0</xdr:rowOff>
        </xdr:from>
        <xdr:to>
          <xdr:col>8</xdr:col>
          <xdr:colOff>0</xdr:colOff>
          <xdr:row>0</xdr:row>
          <xdr:rowOff>103367</xdr:rowOff>
        </xdr:to>
        <xdr:sp macro="" textlink="">
          <xdr:nvSpPr>
            <xdr:cNvPr id="145409" name="Check Box 1" hidden="1">
              <a:extLst>
                <a:ext uri="{63B3BB69-23CF-44E3-9099-C40C66FF867C}">
                  <a14:compatExt spid="_x0000_s145409"/>
                </a:ext>
                <a:ext uri="{FF2B5EF4-FFF2-40B4-BE49-F238E27FC236}">
                  <a16:creationId xmlns:a16="http://schemas.microsoft.com/office/drawing/2014/main" id="{00000000-0008-0000-1000-000001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xdr:row>
          <xdr:rowOff>0</xdr:rowOff>
        </xdr:from>
        <xdr:to>
          <xdr:col>8</xdr:col>
          <xdr:colOff>0</xdr:colOff>
          <xdr:row>1</xdr:row>
          <xdr:rowOff>103367</xdr:rowOff>
        </xdr:to>
        <xdr:sp macro="" textlink="">
          <xdr:nvSpPr>
            <xdr:cNvPr id="173057" name="Check Box 1" hidden="1">
              <a:extLst>
                <a:ext uri="{63B3BB69-23CF-44E3-9099-C40C66FF867C}">
                  <a14:compatExt spid="_x0000_s173057"/>
                </a:ext>
                <a:ext uri="{FF2B5EF4-FFF2-40B4-BE49-F238E27FC236}">
                  <a16:creationId xmlns:a16="http://schemas.microsoft.com/office/drawing/2014/main" id="{00000000-0008-0000-1100-000001A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Gilbert, Pamela" id="{8274FAD4-1B2A-4BAF-8E43-ADD5D73391AC}" userId="S::c-pgilbert@pa.gov::d39281e3-8ec4-4465-9674-cd0e1773088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N17" dT="2024-11-07T14:34:20.78" personId="{8274FAD4-1B2A-4BAF-8E43-ADD5D73391AC}" id="{89ECBA9C-AED6-4013-9D2C-8E36F7745DEE}">
    <text xml:space="preserve">One example showing as 12.9% BEFORE adj and actual is 13.0% AFTER adj.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trlProp" Target="../ctrlProps/ctrlProp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trlProp" Target="../ctrlProps/ctrlProp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7.bin"/><Relationship Id="rId4" Type="http://schemas.openxmlformats.org/officeDocument/2006/relationships/ctrlProp" Target="../ctrlProps/ctrlProp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8.bin"/><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28.bin"/><Relationship Id="rId4" Type="http://schemas.microsoft.com/office/2017/10/relationships/threadedComment" Target="../threadedComments/threadedComment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W77"/>
  <sheetViews>
    <sheetView showGridLines="0" tabSelected="1" zoomScale="75" zoomScaleNormal="75" zoomScalePageLayoutView="70" workbookViewId="0"/>
  </sheetViews>
  <sheetFormatPr defaultColWidth="9" defaultRowHeight="14.4" x14ac:dyDescent="0.25"/>
  <cols>
    <col min="1" max="1" width="9.21875" style="12" customWidth="1"/>
    <col min="2" max="2" width="11.6640625" style="12" customWidth="1"/>
    <col min="3" max="4" width="6.109375" style="12" customWidth="1"/>
    <col min="5" max="5" width="11.77734375" style="227" customWidth="1"/>
    <col min="6" max="9" width="11.77734375" style="12" customWidth="1"/>
    <col min="10" max="10" width="9.6640625" style="12" customWidth="1"/>
    <col min="11" max="11" width="11.6640625" style="12" customWidth="1"/>
    <col min="12" max="12" width="2.44140625" style="12" customWidth="1"/>
    <col min="13" max="13" width="11.6640625" style="12" customWidth="1"/>
    <col min="14" max="14" width="11" style="12" customWidth="1"/>
    <col min="15" max="15" width="9.33203125" style="529" customWidth="1"/>
    <col min="16" max="16" width="10.33203125" style="12" customWidth="1"/>
    <col min="17" max="18" width="9" style="12"/>
    <col min="19" max="19" width="10" style="12" customWidth="1"/>
    <col min="20" max="20" width="10.44140625" style="12" customWidth="1"/>
    <col min="21" max="16384" width="9" style="12"/>
  </cols>
  <sheetData>
    <row r="1" spans="1:19" ht="10.050000000000001" customHeight="1" x14ac:dyDescent="0.25">
      <c r="A1" s="15"/>
      <c r="B1" s="15"/>
      <c r="C1" s="15"/>
      <c r="D1" s="15"/>
      <c r="E1" s="228"/>
      <c r="F1" s="15"/>
      <c r="G1" s="15"/>
      <c r="H1" s="15"/>
      <c r="I1" s="15"/>
      <c r="J1" s="15"/>
      <c r="K1" s="15"/>
      <c r="L1" s="15"/>
      <c r="M1" s="15"/>
    </row>
    <row r="2" spans="1:19" s="7" customFormat="1" ht="15.05" customHeight="1" x14ac:dyDescent="0.3">
      <c r="A2" s="615" t="s">
        <v>64</v>
      </c>
      <c r="B2" s="441"/>
      <c r="C2" s="441"/>
      <c r="D2" s="441"/>
      <c r="E2" s="29"/>
      <c r="F2" s="616"/>
      <c r="G2" s="1051"/>
      <c r="H2" s="1051"/>
      <c r="I2" s="1051"/>
      <c r="J2" s="1051"/>
      <c r="K2" s="1051"/>
      <c r="L2" s="1051"/>
      <c r="M2" s="633" t="s">
        <v>455</v>
      </c>
      <c r="N2" s="426"/>
      <c r="O2" s="166" t="s">
        <v>1150</v>
      </c>
      <c r="P2"/>
      <c r="Q2"/>
      <c r="R2"/>
      <c r="S2"/>
    </row>
    <row r="3" spans="1:19" s="7" customFormat="1" ht="15.65" x14ac:dyDescent="0.3">
      <c r="A3" s="469" t="s">
        <v>456</v>
      </c>
      <c r="B3" s="25"/>
      <c r="C3" s="25"/>
      <c r="D3" s="25"/>
      <c r="E3" s="536"/>
      <c r="F3" s="25"/>
      <c r="G3" s="520"/>
      <c r="H3" s="520"/>
      <c r="I3" s="520"/>
      <c r="K3" s="1049"/>
      <c r="L3" s="520"/>
      <c r="M3" s="69"/>
      <c r="O3"/>
      <c r="P3" s="166" t="s">
        <v>1239</v>
      </c>
      <c r="Q3"/>
      <c r="R3"/>
      <c r="S3"/>
    </row>
    <row r="4" spans="1:19" s="7" customFormat="1" ht="15.65" x14ac:dyDescent="0.3">
      <c r="A4" s="469" t="s">
        <v>94</v>
      </c>
      <c r="B4" s="73"/>
      <c r="C4" s="73"/>
      <c r="D4" s="73"/>
      <c r="E4" s="8"/>
      <c r="F4" s="73"/>
      <c r="G4" s="520"/>
      <c r="H4" s="520"/>
      <c r="I4" s="520"/>
      <c r="K4" s="1430" t="s">
        <v>86</v>
      </c>
      <c r="L4" s="1430"/>
      <c r="M4" s="69"/>
      <c r="O4"/>
      <c r="P4"/>
      <c r="Q4"/>
      <c r="R4"/>
      <c r="S4"/>
    </row>
    <row r="5" spans="1:19" s="7" customFormat="1" ht="15.05" x14ac:dyDescent="0.25">
      <c r="A5" s="469" t="s">
        <v>1194</v>
      </c>
      <c r="B5" s="73"/>
      <c r="C5" s="73"/>
      <c r="D5" s="73"/>
      <c r="E5" s="8"/>
      <c r="F5" s="73"/>
      <c r="G5" s="520"/>
      <c r="H5" s="520"/>
      <c r="I5" s="520"/>
      <c r="K5" s="635" t="s">
        <v>88</v>
      </c>
      <c r="L5" s="635"/>
      <c r="M5" s="69"/>
      <c r="N5" s="532"/>
    </row>
    <row r="6" spans="1:19" s="7" customFormat="1" ht="15.05" x14ac:dyDescent="0.25">
      <c r="A6" s="77"/>
      <c r="B6" s="73"/>
      <c r="C6" s="73"/>
      <c r="D6" s="73"/>
      <c r="E6" s="8"/>
      <c r="F6" s="73"/>
      <c r="G6" s="520"/>
      <c r="H6" s="520"/>
      <c r="I6" s="520"/>
      <c r="J6" s="520"/>
      <c r="K6" s="520"/>
      <c r="L6" s="520"/>
      <c r="M6" s="69"/>
      <c r="N6" s="533"/>
    </row>
    <row r="7" spans="1:19" s="7" customFormat="1" ht="15.05" x14ac:dyDescent="0.25">
      <c r="A7" s="436" t="s">
        <v>95</v>
      </c>
      <c r="B7" s="437"/>
      <c r="C7" s="437"/>
      <c r="D7" s="437"/>
      <c r="E7" s="103"/>
      <c r="F7" s="437" t="s">
        <v>45</v>
      </c>
      <c r="G7" s="1050"/>
      <c r="H7" s="1050"/>
      <c r="I7" s="1050"/>
      <c r="J7" s="1050"/>
      <c r="K7" s="1050" t="s">
        <v>96</v>
      </c>
      <c r="L7" s="520"/>
      <c r="M7" s="69"/>
      <c r="N7" s="533"/>
      <c r="O7" s="7" t="s">
        <v>562</v>
      </c>
    </row>
    <row r="8" spans="1:19" s="7" customFormat="1" ht="15.05" x14ac:dyDescent="0.25">
      <c r="A8" s="1450"/>
      <c r="B8" s="1443"/>
      <c r="C8" s="1443"/>
      <c r="D8" s="1443"/>
      <c r="E8" s="1443"/>
      <c r="F8" s="1747"/>
      <c r="G8" s="1748"/>
      <c r="H8" s="1748"/>
      <c r="I8" s="1748"/>
      <c r="J8" s="70"/>
      <c r="K8" s="1443"/>
      <c r="L8" s="1443"/>
      <c r="M8" s="1444"/>
      <c r="N8" s="533"/>
      <c r="O8" s="876" t="s">
        <v>563</v>
      </c>
      <c r="P8" s="662" t="s">
        <v>564</v>
      </c>
    </row>
    <row r="9" spans="1:19" s="7" customFormat="1" ht="15.05" x14ac:dyDescent="0.25">
      <c r="A9" s="77"/>
      <c r="B9" s="73"/>
      <c r="C9" s="616"/>
      <c r="D9" s="616"/>
      <c r="E9" s="29"/>
      <c r="F9" s="73"/>
      <c r="G9" s="73"/>
      <c r="H9" s="73"/>
      <c r="I9" s="73"/>
      <c r="J9" s="73"/>
      <c r="K9" s="73"/>
      <c r="L9" s="73"/>
      <c r="M9" s="69"/>
      <c r="N9" s="533"/>
      <c r="O9" s="7" t="s">
        <v>792</v>
      </c>
    </row>
    <row r="10" spans="1:19" s="7" customFormat="1" ht="15.85" customHeight="1" x14ac:dyDescent="0.25">
      <c r="A10" s="7" t="s">
        <v>1081</v>
      </c>
      <c r="B10" s="1445"/>
      <c r="C10" s="1446"/>
      <c r="D10" s="1446"/>
      <c r="E10" s="1446"/>
      <c r="F10" s="73"/>
      <c r="G10" s="73"/>
      <c r="H10" s="73"/>
      <c r="I10" s="73" t="s">
        <v>65</v>
      </c>
      <c r="J10" s="73"/>
      <c r="K10" s="32">
        <v>45474</v>
      </c>
      <c r="L10" s="33" t="s">
        <v>32</v>
      </c>
      <c r="M10" s="34">
        <v>45838</v>
      </c>
      <c r="N10" s="533"/>
    </row>
    <row r="11" spans="1:19" s="7" customFormat="1" ht="15.05" x14ac:dyDescent="0.25">
      <c r="A11" s="31" t="s">
        <v>266</v>
      </c>
      <c r="B11" s="1445"/>
      <c r="C11" s="1445"/>
      <c r="D11" s="1445"/>
      <c r="E11" s="1445"/>
      <c r="F11" s="73"/>
      <c r="G11" s="73"/>
      <c r="H11" s="73"/>
      <c r="I11" s="73"/>
      <c r="J11" s="73"/>
      <c r="K11" s="35"/>
      <c r="L11" s="73"/>
      <c r="M11" s="36"/>
      <c r="N11" s="533"/>
      <c r="O11" s="7" t="s">
        <v>1196</v>
      </c>
    </row>
    <row r="12" spans="1:19" s="7" customFormat="1" ht="15.65" thickBot="1" x14ac:dyDescent="0.3">
      <c r="A12" s="1"/>
      <c r="B12" s="613"/>
      <c r="C12" s="613"/>
      <c r="D12" s="37"/>
      <c r="E12" s="28"/>
      <c r="F12" s="70"/>
      <c r="G12" s="70"/>
      <c r="H12" s="70"/>
      <c r="I12" s="70"/>
      <c r="J12" s="70"/>
      <c r="K12" s="70"/>
      <c r="L12" s="70"/>
      <c r="M12" s="38"/>
      <c r="N12" s="533"/>
    </row>
    <row r="13" spans="1:19" s="73" customFormat="1" ht="17.399999999999999" customHeight="1" thickTop="1" x14ac:dyDescent="0.25">
      <c r="A13" s="1447" t="s">
        <v>97</v>
      </c>
      <c r="B13" s="1448"/>
      <c r="C13" s="1448"/>
      <c r="D13" s="1448"/>
      <c r="E13" s="1448"/>
      <c r="F13" s="1448"/>
      <c r="G13" s="1448"/>
      <c r="H13" s="1448"/>
      <c r="I13" s="1448"/>
      <c r="J13" s="1448"/>
      <c r="K13" s="1448"/>
      <c r="L13" s="1448"/>
      <c r="M13" s="1449"/>
      <c r="N13" s="530"/>
      <c r="P13" s="427"/>
    </row>
    <row r="14" spans="1:19" s="73" customFormat="1" ht="15.05" x14ac:dyDescent="0.25">
      <c r="A14" s="137"/>
      <c r="B14" s="194" t="s">
        <v>33</v>
      </c>
      <c r="C14" s="194"/>
      <c r="D14" s="195"/>
      <c r="E14" s="195"/>
      <c r="F14" s="5"/>
      <c r="G14" s="5"/>
      <c r="H14" s="5"/>
      <c r="I14" s="5"/>
      <c r="J14" s="95"/>
      <c r="K14" s="5"/>
      <c r="L14" s="5"/>
      <c r="M14" s="11"/>
      <c r="N14" s="530"/>
      <c r="P14" s="427"/>
    </row>
    <row r="15" spans="1:19" s="7" customFormat="1" ht="15.05" x14ac:dyDescent="0.25">
      <c r="A15" s="137"/>
      <c r="B15" s="196" t="s">
        <v>176</v>
      </c>
      <c r="C15" s="636"/>
      <c r="D15" s="5" t="s">
        <v>495</v>
      </c>
      <c r="E15" s="5"/>
      <c r="F15" s="5"/>
      <c r="G15" s="5"/>
      <c r="I15" s="5"/>
      <c r="J15" s="95"/>
      <c r="K15" s="5"/>
      <c r="L15" s="5"/>
      <c r="M15" s="11"/>
      <c r="N15" s="533"/>
      <c r="O15" s="7" t="s">
        <v>567</v>
      </c>
      <c r="P15" s="430"/>
    </row>
    <row r="16" spans="1:19" s="7" customFormat="1" ht="15.05" x14ac:dyDescent="0.25">
      <c r="A16" s="137"/>
      <c r="B16" s="196" t="s">
        <v>177</v>
      </c>
      <c r="C16" s="1128"/>
      <c r="D16" s="5" t="s">
        <v>496</v>
      </c>
      <c r="E16" s="5"/>
      <c r="F16" s="5"/>
      <c r="G16" s="5"/>
      <c r="H16" s="5"/>
      <c r="I16" s="5"/>
      <c r="J16" s="95"/>
      <c r="K16" s="5"/>
      <c r="L16" s="5"/>
      <c r="M16" s="11"/>
      <c r="N16" s="533"/>
      <c r="O16" s="12" t="s">
        <v>568</v>
      </c>
      <c r="P16" s="430"/>
    </row>
    <row r="17" spans="1:16" s="7" customFormat="1" ht="15.05" x14ac:dyDescent="0.25">
      <c r="A17" s="137"/>
      <c r="B17" s="197"/>
      <c r="C17" s="634" t="s">
        <v>154</v>
      </c>
      <c r="D17" s="1128"/>
      <c r="E17" s="5" t="s">
        <v>499</v>
      </c>
      <c r="F17" s="5"/>
      <c r="G17" s="5"/>
      <c r="H17" s="5"/>
      <c r="I17" s="5"/>
      <c r="J17" s="95"/>
      <c r="K17" s="5"/>
      <c r="L17" s="5"/>
      <c r="M17" s="11"/>
      <c r="N17" s="533"/>
      <c r="O17" s="7" t="s">
        <v>539</v>
      </c>
      <c r="P17" s="430"/>
    </row>
    <row r="18" spans="1:16" s="7" customFormat="1" ht="15.05" x14ac:dyDescent="0.25">
      <c r="A18" s="137"/>
      <c r="B18" s="197"/>
      <c r="C18" s="634" t="s">
        <v>155</v>
      </c>
      <c r="D18" s="1128"/>
      <c r="E18" s="5" t="s">
        <v>208</v>
      </c>
      <c r="F18" s="5"/>
      <c r="G18" s="5"/>
      <c r="H18" s="5"/>
      <c r="I18" s="5"/>
      <c r="J18" s="95"/>
      <c r="K18" s="5"/>
      <c r="L18" s="5"/>
      <c r="M18" s="11"/>
      <c r="N18" s="533"/>
      <c r="P18" s="430"/>
    </row>
    <row r="19" spans="1:16" s="7" customFormat="1" ht="15.05" x14ac:dyDescent="0.25">
      <c r="A19" s="137"/>
      <c r="B19" s="197"/>
      <c r="C19" s="634" t="s">
        <v>156</v>
      </c>
      <c r="D19" s="1128"/>
      <c r="E19" s="5" t="s">
        <v>44</v>
      </c>
      <c r="F19" s="5"/>
      <c r="G19" s="5"/>
      <c r="H19" s="5"/>
      <c r="I19" s="5"/>
      <c r="J19" s="95"/>
      <c r="K19" s="5"/>
      <c r="L19" s="5"/>
      <c r="M19" s="11"/>
      <c r="N19" s="533"/>
      <c r="P19" s="430"/>
    </row>
    <row r="20" spans="1:16" s="7" customFormat="1" ht="15.05" x14ac:dyDescent="0.25">
      <c r="A20" s="137"/>
      <c r="B20" s="197"/>
      <c r="C20" s="634" t="s">
        <v>157</v>
      </c>
      <c r="D20" s="1128"/>
      <c r="E20" s="5" t="s">
        <v>194</v>
      </c>
      <c r="F20" s="1442"/>
      <c r="G20" s="1442"/>
      <c r="H20" s="1442"/>
      <c r="I20" s="1442"/>
      <c r="J20" s="95"/>
      <c r="K20" s="5"/>
      <c r="L20" s="5"/>
      <c r="M20" s="11"/>
      <c r="N20" s="533"/>
      <c r="P20" s="430"/>
    </row>
    <row r="21" spans="1:16" s="7" customFormat="1" ht="15.05" x14ac:dyDescent="0.25">
      <c r="A21" s="137"/>
      <c r="B21" s="196" t="s">
        <v>178</v>
      </c>
      <c r="C21" s="1128"/>
      <c r="D21" s="5" t="s">
        <v>500</v>
      </c>
      <c r="E21" s="5"/>
      <c r="F21" s="5"/>
      <c r="G21" s="5"/>
      <c r="H21" s="5"/>
      <c r="I21" s="5"/>
      <c r="J21" s="95"/>
      <c r="K21" s="5"/>
      <c r="L21" s="5"/>
      <c r="M21" s="11"/>
      <c r="N21" s="533"/>
      <c r="P21" s="430"/>
    </row>
    <row r="22" spans="1:16" s="7" customFormat="1" ht="15.05" x14ac:dyDescent="0.25">
      <c r="A22" s="137"/>
      <c r="B22" s="5"/>
      <c r="C22" s="5"/>
      <c r="D22" s="5"/>
      <c r="E22" s="5"/>
      <c r="F22" s="5"/>
      <c r="G22" s="5"/>
      <c r="H22" s="5"/>
      <c r="I22" s="5"/>
      <c r="J22" s="95"/>
      <c r="K22" s="5"/>
      <c r="L22" s="5"/>
      <c r="M22" s="11"/>
      <c r="N22" s="533"/>
      <c r="P22" s="430"/>
    </row>
    <row r="23" spans="1:16" s="7" customFormat="1" ht="15.05" x14ac:dyDescent="0.25">
      <c r="A23" s="137"/>
      <c r="B23" s="195" t="s">
        <v>98</v>
      </c>
      <c r="C23" s="195"/>
      <c r="D23" s="195"/>
      <c r="E23" s="198"/>
      <c r="F23" s="95"/>
      <c r="G23" s="95"/>
      <c r="H23" s="95"/>
      <c r="I23" s="95"/>
      <c r="J23" s="95"/>
      <c r="K23" s="5" t="s">
        <v>0</v>
      </c>
      <c r="L23" s="5"/>
      <c r="M23" s="11"/>
      <c r="N23" s="530"/>
      <c r="P23" s="430"/>
    </row>
    <row r="24" spans="1:16" s="7" customFormat="1" ht="15.05" x14ac:dyDescent="0.25">
      <c r="A24" s="137"/>
      <c r="B24" s="196" t="s">
        <v>176</v>
      </c>
      <c r="C24" s="634" t="s">
        <v>154</v>
      </c>
      <c r="D24" s="5" t="s">
        <v>183</v>
      </c>
      <c r="E24" s="5"/>
      <c r="F24" s="5"/>
      <c r="G24" s="5"/>
      <c r="H24" s="5"/>
      <c r="I24" s="658">
        <f>+H48</f>
        <v>0</v>
      </c>
      <c r="J24" s="95"/>
      <c r="L24" s="5"/>
      <c r="M24" s="11"/>
      <c r="N24" s="533"/>
      <c r="O24" s="7" t="s">
        <v>566</v>
      </c>
      <c r="P24" s="430"/>
    </row>
    <row r="25" spans="1:16" s="7" customFormat="1" ht="15.05" x14ac:dyDescent="0.25">
      <c r="A25" s="137"/>
      <c r="B25" s="196" t="s">
        <v>176</v>
      </c>
      <c r="C25" s="634" t="s">
        <v>155</v>
      </c>
      <c r="D25" s="5" t="s">
        <v>184</v>
      </c>
      <c r="E25" s="5"/>
      <c r="F25" s="5"/>
      <c r="G25" s="5"/>
      <c r="H25" s="5"/>
      <c r="I25" s="657">
        <f>+K61</f>
        <v>0</v>
      </c>
      <c r="J25" s="95"/>
      <c r="L25" s="5"/>
      <c r="M25" s="11"/>
      <c r="N25" s="533"/>
      <c r="P25" s="430"/>
    </row>
    <row r="26" spans="1:16" x14ac:dyDescent="0.25">
      <c r="A26" s="137"/>
      <c r="B26" s="196" t="s">
        <v>177</v>
      </c>
      <c r="C26" s="5"/>
      <c r="D26" s="5" t="s">
        <v>185</v>
      </c>
      <c r="E26" s="5"/>
      <c r="F26" s="5"/>
      <c r="G26" s="5"/>
      <c r="H26" s="5"/>
      <c r="I26" s="657">
        <f>+M61</f>
        <v>0</v>
      </c>
      <c r="J26" s="95"/>
      <c r="L26" s="5"/>
      <c r="M26" s="11"/>
      <c r="N26" s="533"/>
      <c r="P26" s="429"/>
    </row>
    <row r="27" spans="1:16" x14ac:dyDescent="0.25">
      <c r="A27" s="137"/>
      <c r="B27" s="196" t="s">
        <v>178</v>
      </c>
      <c r="C27" s="5"/>
      <c r="D27" s="5" t="s">
        <v>188</v>
      </c>
      <c r="E27" s="5"/>
      <c r="F27" s="5"/>
      <c r="G27" s="5"/>
      <c r="H27" s="5"/>
      <c r="I27" s="199">
        <f>G61</f>
        <v>0</v>
      </c>
      <c r="J27" s="55"/>
      <c r="L27" s="5"/>
      <c r="M27" s="11"/>
      <c r="N27" s="533"/>
      <c r="P27" s="429"/>
    </row>
    <row r="28" spans="1:16" x14ac:dyDescent="0.25">
      <c r="A28" s="137"/>
      <c r="B28" s="196" t="s">
        <v>179</v>
      </c>
      <c r="C28" s="5"/>
      <c r="D28" s="5" t="s">
        <v>1317</v>
      </c>
      <c r="E28" s="5"/>
      <c r="F28" s="5"/>
      <c r="G28" s="5"/>
      <c r="H28" s="5"/>
      <c r="I28" s="199">
        <f>F61</f>
        <v>0</v>
      </c>
      <c r="J28" s="55"/>
      <c r="L28" s="5"/>
      <c r="M28" s="11"/>
      <c r="N28" s="533"/>
      <c r="P28" s="429"/>
    </row>
    <row r="29" spans="1:16" x14ac:dyDescent="0.25">
      <c r="A29" s="137"/>
      <c r="B29" s="196" t="s">
        <v>180</v>
      </c>
      <c r="C29" s="5"/>
      <c r="D29" s="5" t="s">
        <v>187</v>
      </c>
      <c r="E29" s="5"/>
      <c r="F29" s="5"/>
      <c r="G29" s="5"/>
      <c r="H29" s="5"/>
      <c r="I29" s="157">
        <f>IFERROR(SUM(I27/I26),0)</f>
        <v>0</v>
      </c>
      <c r="J29" s="95"/>
      <c r="L29" s="5"/>
      <c r="M29" s="11"/>
      <c r="N29" s="533"/>
      <c r="P29" s="429"/>
    </row>
    <row r="30" spans="1:16" ht="8.4499999999999993" customHeight="1" x14ac:dyDescent="0.25">
      <c r="A30" s="137"/>
      <c r="B30" s="95"/>
      <c r="C30" s="95"/>
      <c r="D30" s="95"/>
      <c r="E30" s="95"/>
      <c r="F30" s="95"/>
      <c r="G30" s="95"/>
      <c r="H30" s="95"/>
      <c r="I30" s="95"/>
      <c r="J30" s="95"/>
      <c r="K30" s="5"/>
      <c r="L30" s="5"/>
      <c r="M30" s="11"/>
      <c r="N30" s="533"/>
      <c r="P30" s="429"/>
    </row>
    <row r="31" spans="1:16" x14ac:dyDescent="0.25">
      <c r="A31" s="137"/>
      <c r="B31" s="861" t="s">
        <v>1134</v>
      </c>
      <c r="C31" s="95"/>
      <c r="D31" s="95"/>
      <c r="E31" s="5"/>
      <c r="F31" s="95"/>
      <c r="G31" s="95"/>
      <c r="H31" s="95"/>
      <c r="J31" s="95"/>
      <c r="L31" s="5"/>
      <c r="M31" s="11"/>
      <c r="N31" s="533"/>
      <c r="P31" s="429"/>
    </row>
    <row r="32" spans="1:16" x14ac:dyDescent="0.25">
      <c r="A32" s="137"/>
      <c r="B32" s="95"/>
      <c r="C32" s="95"/>
      <c r="D32" s="95"/>
      <c r="E32" s="95"/>
      <c r="F32" s="95"/>
      <c r="G32" s="95"/>
      <c r="H32" s="95"/>
      <c r="I32" s="95"/>
      <c r="J32" s="95"/>
      <c r="K32" s="5"/>
      <c r="L32" s="5"/>
      <c r="M32" s="11"/>
      <c r="N32" s="533"/>
      <c r="P32" s="429"/>
    </row>
    <row r="33" spans="1:20" x14ac:dyDescent="0.25">
      <c r="A33" s="137"/>
      <c r="B33" s="195" t="s">
        <v>34</v>
      </c>
      <c r="C33" s="195"/>
      <c r="D33" s="198"/>
      <c r="E33" s="95"/>
      <c r="F33" s="95"/>
      <c r="G33" s="95"/>
      <c r="H33" s="95"/>
      <c r="I33" s="95"/>
      <c r="J33" s="95"/>
      <c r="K33" s="5"/>
      <c r="L33" s="5"/>
      <c r="M33" s="11"/>
      <c r="N33" s="530"/>
      <c r="P33" s="429"/>
    </row>
    <row r="34" spans="1:20" x14ac:dyDescent="0.25">
      <c r="A34" s="137"/>
      <c r="B34" s="196" t="s">
        <v>176</v>
      </c>
      <c r="C34" s="5" t="s">
        <v>189</v>
      </c>
      <c r="D34" s="5"/>
      <c r="E34" s="12"/>
      <c r="F34" s="200"/>
      <c r="G34" s="5" t="s">
        <v>58</v>
      </c>
      <c r="H34" s="95"/>
      <c r="I34" s="95"/>
      <c r="J34" s="95"/>
      <c r="K34" s="95"/>
      <c r="L34" s="5"/>
      <c r="M34" s="11"/>
      <c r="N34" s="533"/>
      <c r="P34" s="429"/>
    </row>
    <row r="35" spans="1:20" x14ac:dyDescent="0.25">
      <c r="A35" s="137"/>
      <c r="B35" s="196" t="s">
        <v>177</v>
      </c>
      <c r="C35" s="5" t="s">
        <v>1135</v>
      </c>
      <c r="D35" s="5"/>
      <c r="E35" s="12"/>
      <c r="F35" s="207"/>
      <c r="G35" s="5"/>
      <c r="H35" s="95"/>
      <c r="I35" s="95"/>
      <c r="J35" s="95"/>
      <c r="K35" s="95"/>
      <c r="L35" s="5"/>
      <c r="M35" s="11"/>
      <c r="N35" s="533"/>
      <c r="O35" s="1340" t="s">
        <v>1238</v>
      </c>
      <c r="P35" s="429"/>
    </row>
    <row r="36" spans="1:20" s="7" customFormat="1" ht="15.05" x14ac:dyDescent="0.25">
      <c r="A36" s="137"/>
      <c r="B36" s="197"/>
      <c r="C36" s="197"/>
      <c r="D36" s="197"/>
      <c r="E36" s="197"/>
      <c r="F36" s="5"/>
      <c r="G36" s="5"/>
      <c r="H36" s="95"/>
      <c r="I36" s="95"/>
      <c r="J36" s="95"/>
      <c r="K36" s="95"/>
      <c r="L36" s="5"/>
      <c r="M36" s="11"/>
      <c r="N36" s="533"/>
      <c r="P36" s="430"/>
    </row>
    <row r="37" spans="1:20" s="7" customFormat="1" ht="15.05" x14ac:dyDescent="0.25">
      <c r="A37" s="137"/>
      <c r="B37" s="194" t="s">
        <v>259</v>
      </c>
      <c r="C37" s="194"/>
      <c r="E37" s="641"/>
      <c r="F37" s="95"/>
      <c r="G37" s="95"/>
      <c r="H37" s="95" t="s">
        <v>0</v>
      </c>
      <c r="I37" s="95"/>
      <c r="J37" s="95"/>
      <c r="K37" s="95"/>
      <c r="L37" s="5"/>
      <c r="M37" s="11"/>
      <c r="N37" s="530"/>
      <c r="O37" s="7" t="s">
        <v>540</v>
      </c>
    </row>
    <row r="38" spans="1:20" s="7" customFormat="1" ht="8.4499999999999993" customHeight="1" x14ac:dyDescent="0.25">
      <c r="A38" s="137"/>
      <c r="B38" s="194"/>
      <c r="C38" s="194"/>
      <c r="E38" s="12"/>
      <c r="F38" s="95"/>
      <c r="G38" s="95"/>
      <c r="H38" s="95"/>
      <c r="I38" s="95"/>
      <c r="J38" s="95"/>
      <c r="K38" s="95"/>
      <c r="L38" s="5"/>
      <c r="M38" s="11"/>
      <c r="N38" s="530"/>
    </row>
    <row r="39" spans="1:20" s="7" customFormat="1" ht="15.05" customHeight="1" x14ac:dyDescent="0.3">
      <c r="A39" s="137"/>
      <c r="D39" s="203" t="s">
        <v>190</v>
      </c>
      <c r="E39" s="663"/>
      <c r="F39"/>
      <c r="G39" s="468" t="s">
        <v>560</v>
      </c>
      <c r="H39" s="660"/>
      <c r="M39" s="477"/>
      <c r="N39" s="533"/>
    </row>
    <row r="40" spans="1:20" ht="15.05" customHeight="1" x14ac:dyDescent="0.3">
      <c r="A40" s="137"/>
      <c r="D40" s="203" t="s">
        <v>190</v>
      </c>
      <c r="E40" s="664"/>
      <c r="F40"/>
      <c r="G40" s="468" t="s">
        <v>560</v>
      </c>
      <c r="H40" s="661"/>
      <c r="M40" s="11"/>
      <c r="N40" s="533"/>
      <c r="P40" s="429"/>
    </row>
    <row r="41" spans="1:20" ht="13.5" customHeight="1" thickBot="1" x14ac:dyDescent="0.3">
      <c r="A41" s="137"/>
      <c r="B41" s="5"/>
      <c r="C41" s="5"/>
      <c r="D41" s="5"/>
      <c r="E41" s="197"/>
      <c r="F41" s="5"/>
      <c r="G41" s="5"/>
      <c r="H41" s="5"/>
      <c r="I41" s="5"/>
      <c r="J41" s="5"/>
      <c r="K41" s="5"/>
      <c r="L41" s="5"/>
      <c r="M41" s="11"/>
      <c r="N41" s="428"/>
      <c r="P41" s="430"/>
    </row>
    <row r="42" spans="1:20" ht="21" customHeight="1" thickTop="1" x14ac:dyDescent="0.25">
      <c r="A42" s="1436" t="s">
        <v>1129</v>
      </c>
      <c r="B42" s="1437"/>
      <c r="C42" s="1437"/>
      <c r="D42" s="1437"/>
      <c r="E42" s="1437"/>
      <c r="F42" s="1437"/>
      <c r="G42" s="1437"/>
      <c r="H42" s="1437"/>
      <c r="I42" s="1437"/>
      <c r="J42" s="1437"/>
      <c r="K42" s="1437"/>
      <c r="L42" s="1437"/>
      <c r="M42" s="1438"/>
      <c r="N42" s="533"/>
      <c r="O42" s="1426" t="s">
        <v>561</v>
      </c>
      <c r="P42" s="1427"/>
      <c r="Q42" s="1427"/>
      <c r="R42" s="1427"/>
      <c r="S42" s="1427"/>
      <c r="T42" s="1427"/>
    </row>
    <row r="43" spans="1:20" ht="15.05" customHeight="1" x14ac:dyDescent="0.25">
      <c r="A43" s="438"/>
      <c r="B43" s="439"/>
      <c r="C43" s="439"/>
      <c r="D43" s="439"/>
      <c r="E43" s="439"/>
      <c r="F43" s="439"/>
      <c r="G43" s="439"/>
      <c r="H43" s="439"/>
      <c r="I43" s="439"/>
      <c r="J43" s="439"/>
      <c r="K43" s="439"/>
      <c r="L43" s="439"/>
      <c r="M43" s="440"/>
      <c r="N43" s="431"/>
      <c r="O43" s="1426"/>
      <c r="P43" s="1427"/>
      <c r="Q43" s="1427"/>
      <c r="R43" s="1427"/>
      <c r="S43" s="1427"/>
      <c r="T43" s="1427"/>
    </row>
    <row r="44" spans="1:20" ht="14.1" customHeight="1" x14ac:dyDescent="0.25">
      <c r="A44" s="66" t="s">
        <v>490</v>
      </c>
      <c r="B44" s="161" t="s">
        <v>324</v>
      </c>
      <c r="C44" s="1424" t="s">
        <v>325</v>
      </c>
      <c r="D44" s="1425"/>
      <c r="E44" s="66" t="s">
        <v>548</v>
      </c>
      <c r="F44" s="66" t="s">
        <v>334</v>
      </c>
      <c r="G44" s="66" t="s">
        <v>328</v>
      </c>
      <c r="H44" s="66" t="s">
        <v>329</v>
      </c>
      <c r="I44" s="66" t="s">
        <v>330</v>
      </c>
      <c r="J44" s="66" t="s">
        <v>331</v>
      </c>
      <c r="K44" s="66" t="s">
        <v>332</v>
      </c>
      <c r="M44" s="66" t="s">
        <v>333</v>
      </c>
      <c r="O44" s="1426"/>
      <c r="P44" s="1427"/>
      <c r="Q44" s="1427"/>
      <c r="R44" s="1427"/>
      <c r="S44" s="1427"/>
      <c r="T44" s="1427"/>
    </row>
    <row r="45" spans="1:20" ht="14.25" customHeight="1" x14ac:dyDescent="0.3">
      <c r="A45" s="204"/>
      <c r="B45" s="1410" t="s">
        <v>99</v>
      </c>
      <c r="C45" s="1411"/>
      <c r="D45" s="1411"/>
      <c r="E45" s="1412"/>
      <c r="F45" s="1413" t="s">
        <v>1215</v>
      </c>
      <c r="G45" s="1434" t="s">
        <v>1212</v>
      </c>
      <c r="H45" s="1415" t="s">
        <v>541</v>
      </c>
      <c r="I45" s="1416"/>
      <c r="J45" s="1416"/>
      <c r="K45" s="1417"/>
      <c r="M45" s="1434" t="s">
        <v>542</v>
      </c>
      <c r="O45" s="642"/>
      <c r="P45" s="642"/>
      <c r="Q45" s="642"/>
      <c r="R45" s="642"/>
      <c r="S45"/>
      <c r="T45"/>
    </row>
    <row r="46" spans="1:20" ht="57.6" x14ac:dyDescent="0.25">
      <c r="A46" s="205" t="s">
        <v>59</v>
      </c>
      <c r="B46" s="873" t="s">
        <v>1216</v>
      </c>
      <c r="C46" s="1439" t="s">
        <v>771</v>
      </c>
      <c r="D46" s="1440"/>
      <c r="E46" s="617" t="s">
        <v>772</v>
      </c>
      <c r="F46" s="1414"/>
      <c r="G46" s="1435"/>
      <c r="H46" s="879" t="s">
        <v>543</v>
      </c>
      <c r="I46" s="879" t="s">
        <v>1213</v>
      </c>
      <c r="J46" s="655" t="s">
        <v>544</v>
      </c>
      <c r="K46" s="655" t="s">
        <v>800</v>
      </c>
      <c r="M46" s="1435"/>
      <c r="O46" s="643" t="s">
        <v>545</v>
      </c>
      <c r="P46" s="643" t="s">
        <v>546</v>
      </c>
      <c r="Q46" s="643" t="s">
        <v>571</v>
      </c>
      <c r="R46" s="643" t="s">
        <v>547</v>
      </c>
      <c r="S46" s="582" t="s">
        <v>367</v>
      </c>
      <c r="T46" s="583" t="s">
        <v>565</v>
      </c>
    </row>
    <row r="47" spans="1:20" ht="14.25" hidden="1" customHeight="1" x14ac:dyDescent="0.25">
      <c r="A47" s="638"/>
      <c r="B47" s="639"/>
      <c r="C47" s="1418"/>
      <c r="D47" s="1418"/>
      <c r="E47" s="639"/>
      <c r="F47" s="640"/>
      <c r="G47" s="214"/>
      <c r="H47" s="639"/>
      <c r="I47" s="639"/>
      <c r="J47" s="639"/>
      <c r="K47" s="214" t="s">
        <v>529</v>
      </c>
      <c r="M47" s="665"/>
      <c r="O47" s="644"/>
      <c r="P47" s="644"/>
      <c r="Q47" s="644"/>
      <c r="R47" s="644"/>
      <c r="S47" s="529"/>
      <c r="T47" s="429"/>
    </row>
    <row r="48" spans="1:20" ht="14.25" customHeight="1" x14ac:dyDescent="0.25">
      <c r="A48" s="206" t="s">
        <v>549</v>
      </c>
      <c r="B48" s="652"/>
      <c r="C48" s="1441"/>
      <c r="D48" s="1441"/>
      <c r="E48" s="207"/>
      <c r="F48" s="207"/>
      <c r="G48" s="208">
        <f t="shared" ref="G48:G59" si="0">SUM(B48:F48)</f>
        <v>0</v>
      </c>
      <c r="H48" s="669"/>
      <c r="I48" s="645"/>
      <c r="J48" s="659"/>
      <c r="K48" s="208">
        <f>+H48+J48</f>
        <v>0</v>
      </c>
      <c r="M48" s="666">
        <f t="shared" ref="M48:M59" si="1">(+H48*Q48)+(K48*R48)</f>
        <v>0</v>
      </c>
      <c r="O48" s="646">
        <f>DAY(EOMONTH(P48,0))</f>
        <v>31</v>
      </c>
      <c r="P48" s="1359">
        <v>45474</v>
      </c>
      <c r="Q48" s="648">
        <f t="shared" ref="Q48:Q59" si="2">IF(ISBLANK(+I48),+O48,+I48-P48)</f>
        <v>31</v>
      </c>
      <c r="R48" s="648">
        <f>+O48-Q48</f>
        <v>0</v>
      </c>
      <c r="S48" s="531">
        <f>+G48/O48</f>
        <v>0</v>
      </c>
      <c r="T48" s="656" t="e">
        <f>+G48/M48</f>
        <v>#DIV/0!</v>
      </c>
    </row>
    <row r="49" spans="1:23" ht="14.25" customHeight="1" x14ac:dyDescent="0.25">
      <c r="A49" s="209" t="s">
        <v>550</v>
      </c>
      <c r="B49" s="637"/>
      <c r="C49" s="1419"/>
      <c r="D49" s="1419"/>
      <c r="E49" s="207"/>
      <c r="F49" s="207"/>
      <c r="G49" s="210">
        <f t="shared" si="0"/>
        <v>0</v>
      </c>
      <c r="H49" s="210">
        <f>+K48</f>
        <v>0</v>
      </c>
      <c r="I49" s="645"/>
      <c r="J49" s="659"/>
      <c r="K49" s="210">
        <f t="shared" ref="K49:K59" si="3">+H49+J49</f>
        <v>0</v>
      </c>
      <c r="M49" s="667">
        <f t="shared" si="1"/>
        <v>0</v>
      </c>
      <c r="O49" s="646">
        <f t="shared" ref="O49:O59" si="4">DAY(EOMONTH(P49,0))</f>
        <v>31</v>
      </c>
      <c r="P49" s="647">
        <f>+P48+O48</f>
        <v>45505</v>
      </c>
      <c r="Q49" s="648">
        <f t="shared" si="2"/>
        <v>31</v>
      </c>
      <c r="R49" s="648">
        <f t="shared" ref="R49:R59" si="5">+O49-Q49</f>
        <v>0</v>
      </c>
      <c r="S49" s="531">
        <f t="shared" ref="S49:S59" si="6">+G49/O49</f>
        <v>0</v>
      </c>
      <c r="T49" s="656" t="e">
        <f t="shared" ref="T49:T59" si="7">+G49/M49</f>
        <v>#DIV/0!</v>
      </c>
    </row>
    <row r="50" spans="1:23" ht="14.25" customHeight="1" x14ac:dyDescent="0.25">
      <c r="A50" s="209" t="s">
        <v>559</v>
      </c>
      <c r="B50" s="637"/>
      <c r="C50" s="1419"/>
      <c r="D50" s="1419"/>
      <c r="E50" s="207"/>
      <c r="F50" s="207"/>
      <c r="G50" s="210">
        <f t="shared" si="0"/>
        <v>0</v>
      </c>
      <c r="H50" s="210">
        <f t="shared" ref="H50:H59" si="8">+K49</f>
        <v>0</v>
      </c>
      <c r="I50" s="645"/>
      <c r="J50" s="659"/>
      <c r="K50" s="210">
        <f t="shared" si="3"/>
        <v>0</v>
      </c>
      <c r="M50" s="667">
        <f t="shared" si="1"/>
        <v>0</v>
      </c>
      <c r="O50" s="646">
        <f t="shared" si="4"/>
        <v>30</v>
      </c>
      <c r="P50" s="647">
        <f t="shared" ref="P50:P59" si="9">+P49+O49</f>
        <v>45536</v>
      </c>
      <c r="Q50" s="648">
        <f t="shared" si="2"/>
        <v>30</v>
      </c>
      <c r="R50" s="648">
        <f t="shared" si="5"/>
        <v>0</v>
      </c>
      <c r="S50" s="531">
        <f t="shared" si="6"/>
        <v>0</v>
      </c>
      <c r="T50" s="656" t="e">
        <f t="shared" si="7"/>
        <v>#DIV/0!</v>
      </c>
    </row>
    <row r="51" spans="1:23" ht="14.25" customHeight="1" x14ac:dyDescent="0.25">
      <c r="A51" s="209" t="s">
        <v>551</v>
      </c>
      <c r="B51" s="637"/>
      <c r="C51" s="1419"/>
      <c r="D51" s="1419"/>
      <c r="E51" s="207"/>
      <c r="F51" s="207"/>
      <c r="G51" s="210">
        <f t="shared" si="0"/>
        <v>0</v>
      </c>
      <c r="H51" s="210">
        <f t="shared" si="8"/>
        <v>0</v>
      </c>
      <c r="I51" s="645"/>
      <c r="J51" s="659"/>
      <c r="K51" s="210">
        <f t="shared" si="3"/>
        <v>0</v>
      </c>
      <c r="M51" s="667">
        <f t="shared" si="1"/>
        <v>0</v>
      </c>
      <c r="O51" s="646">
        <f t="shared" si="4"/>
        <v>31</v>
      </c>
      <c r="P51" s="647">
        <f t="shared" si="9"/>
        <v>45566</v>
      </c>
      <c r="Q51" s="648">
        <f t="shared" si="2"/>
        <v>31</v>
      </c>
      <c r="R51" s="648">
        <f t="shared" si="5"/>
        <v>0</v>
      </c>
      <c r="S51" s="531">
        <f t="shared" si="6"/>
        <v>0</v>
      </c>
      <c r="T51" s="656" t="e">
        <f t="shared" si="7"/>
        <v>#DIV/0!</v>
      </c>
    </row>
    <row r="52" spans="1:23" ht="14.25" customHeight="1" x14ac:dyDescent="0.25">
      <c r="A52" s="209" t="s">
        <v>552</v>
      </c>
      <c r="B52" s="637"/>
      <c r="C52" s="1419"/>
      <c r="D52" s="1419"/>
      <c r="E52" s="207"/>
      <c r="F52" s="207"/>
      <c r="G52" s="210">
        <f t="shared" si="0"/>
        <v>0</v>
      </c>
      <c r="H52" s="210">
        <f t="shared" si="8"/>
        <v>0</v>
      </c>
      <c r="I52" s="645"/>
      <c r="J52" s="659"/>
      <c r="K52" s="210">
        <f t="shared" si="3"/>
        <v>0</v>
      </c>
      <c r="M52" s="667">
        <f t="shared" si="1"/>
        <v>0</v>
      </c>
      <c r="O52" s="646">
        <f t="shared" si="4"/>
        <v>30</v>
      </c>
      <c r="P52" s="647">
        <f t="shared" si="9"/>
        <v>45597</v>
      </c>
      <c r="Q52" s="648">
        <f t="shared" si="2"/>
        <v>30</v>
      </c>
      <c r="R52" s="648">
        <f t="shared" si="5"/>
        <v>0</v>
      </c>
      <c r="S52" s="531">
        <f t="shared" si="6"/>
        <v>0</v>
      </c>
      <c r="T52" s="656" t="e">
        <f t="shared" si="7"/>
        <v>#DIV/0!</v>
      </c>
    </row>
    <row r="53" spans="1:23" ht="14.25" customHeight="1" x14ac:dyDescent="0.25">
      <c r="A53" s="209" t="s">
        <v>553</v>
      </c>
      <c r="B53" s="637"/>
      <c r="C53" s="1419"/>
      <c r="D53" s="1419"/>
      <c r="E53" s="207"/>
      <c r="F53" s="207"/>
      <c r="G53" s="210">
        <f t="shared" si="0"/>
        <v>0</v>
      </c>
      <c r="H53" s="210">
        <f t="shared" si="8"/>
        <v>0</v>
      </c>
      <c r="I53" s="645"/>
      <c r="J53" s="659"/>
      <c r="K53" s="210">
        <f t="shared" si="3"/>
        <v>0</v>
      </c>
      <c r="M53" s="667">
        <f t="shared" si="1"/>
        <v>0</v>
      </c>
      <c r="O53" s="646">
        <f t="shared" si="4"/>
        <v>31</v>
      </c>
      <c r="P53" s="647">
        <f t="shared" si="9"/>
        <v>45627</v>
      </c>
      <c r="Q53" s="648">
        <f t="shared" si="2"/>
        <v>31</v>
      </c>
      <c r="R53" s="648">
        <f t="shared" si="5"/>
        <v>0</v>
      </c>
      <c r="S53" s="531">
        <f t="shared" si="6"/>
        <v>0</v>
      </c>
      <c r="T53" s="656" t="e">
        <f t="shared" si="7"/>
        <v>#DIV/0!</v>
      </c>
    </row>
    <row r="54" spans="1:23" ht="14.25" customHeight="1" x14ac:dyDescent="0.25">
      <c r="A54" s="209" t="s">
        <v>554</v>
      </c>
      <c r="B54" s="637"/>
      <c r="C54" s="1419"/>
      <c r="D54" s="1419"/>
      <c r="E54" s="207"/>
      <c r="F54" s="207"/>
      <c r="G54" s="210">
        <f t="shared" si="0"/>
        <v>0</v>
      </c>
      <c r="H54" s="210">
        <f t="shared" si="8"/>
        <v>0</v>
      </c>
      <c r="I54" s="645"/>
      <c r="J54" s="659"/>
      <c r="K54" s="210">
        <f t="shared" si="3"/>
        <v>0</v>
      </c>
      <c r="M54" s="667">
        <f t="shared" si="1"/>
        <v>0</v>
      </c>
      <c r="O54" s="646">
        <f t="shared" si="4"/>
        <v>31</v>
      </c>
      <c r="P54" s="647">
        <f t="shared" si="9"/>
        <v>45658</v>
      </c>
      <c r="Q54" s="648">
        <f t="shared" si="2"/>
        <v>31</v>
      </c>
      <c r="R54" s="648">
        <f t="shared" si="5"/>
        <v>0</v>
      </c>
      <c r="S54" s="531">
        <f t="shared" si="6"/>
        <v>0</v>
      </c>
      <c r="T54" s="656" t="e">
        <f t="shared" si="7"/>
        <v>#DIV/0!</v>
      </c>
    </row>
    <row r="55" spans="1:23" ht="14.25" customHeight="1" x14ac:dyDescent="0.25">
      <c r="A55" s="209" t="s">
        <v>555</v>
      </c>
      <c r="B55" s="637"/>
      <c r="C55" s="1419"/>
      <c r="D55" s="1419"/>
      <c r="E55" s="207"/>
      <c r="F55" s="207"/>
      <c r="G55" s="210">
        <f t="shared" si="0"/>
        <v>0</v>
      </c>
      <c r="H55" s="210">
        <f t="shared" si="8"/>
        <v>0</v>
      </c>
      <c r="I55" s="645"/>
      <c r="J55" s="659"/>
      <c r="K55" s="210">
        <f t="shared" si="3"/>
        <v>0</v>
      </c>
      <c r="M55" s="667">
        <f t="shared" si="1"/>
        <v>0</v>
      </c>
      <c r="O55" s="646">
        <f t="shared" si="4"/>
        <v>28</v>
      </c>
      <c r="P55" s="647">
        <f t="shared" si="9"/>
        <v>45689</v>
      </c>
      <c r="Q55" s="648">
        <f t="shared" si="2"/>
        <v>28</v>
      </c>
      <c r="R55" s="648">
        <f t="shared" si="5"/>
        <v>0</v>
      </c>
      <c r="S55" s="531">
        <f t="shared" si="6"/>
        <v>0</v>
      </c>
      <c r="T55" s="656" t="e">
        <f t="shared" si="7"/>
        <v>#DIV/0!</v>
      </c>
    </row>
    <row r="56" spans="1:23" ht="14.25" customHeight="1" x14ac:dyDescent="0.25">
      <c r="A56" s="209" t="s">
        <v>556</v>
      </c>
      <c r="B56" s="637"/>
      <c r="C56" s="1419"/>
      <c r="D56" s="1419"/>
      <c r="E56" s="207"/>
      <c r="F56" s="207"/>
      <c r="G56" s="210">
        <f t="shared" si="0"/>
        <v>0</v>
      </c>
      <c r="H56" s="210">
        <f t="shared" si="8"/>
        <v>0</v>
      </c>
      <c r="I56" s="645"/>
      <c r="J56" s="659"/>
      <c r="K56" s="210">
        <f t="shared" si="3"/>
        <v>0</v>
      </c>
      <c r="M56" s="667">
        <f t="shared" si="1"/>
        <v>0</v>
      </c>
      <c r="O56" s="646">
        <f t="shared" si="4"/>
        <v>31</v>
      </c>
      <c r="P56" s="647">
        <f t="shared" si="9"/>
        <v>45717</v>
      </c>
      <c r="Q56" s="648">
        <f t="shared" si="2"/>
        <v>31</v>
      </c>
      <c r="R56" s="648">
        <f t="shared" si="5"/>
        <v>0</v>
      </c>
      <c r="S56" s="531">
        <f t="shared" si="6"/>
        <v>0</v>
      </c>
      <c r="T56" s="656" t="e">
        <f t="shared" si="7"/>
        <v>#DIV/0!</v>
      </c>
    </row>
    <row r="57" spans="1:23" ht="14.25" customHeight="1" x14ac:dyDescent="0.25">
      <c r="A57" s="209" t="s">
        <v>557</v>
      </c>
      <c r="B57" s="637"/>
      <c r="C57" s="1419"/>
      <c r="D57" s="1419"/>
      <c r="E57" s="207"/>
      <c r="F57" s="207"/>
      <c r="G57" s="210">
        <f t="shared" si="0"/>
        <v>0</v>
      </c>
      <c r="H57" s="210">
        <f t="shared" si="8"/>
        <v>0</v>
      </c>
      <c r="I57" s="645"/>
      <c r="J57" s="659"/>
      <c r="K57" s="210">
        <f t="shared" si="3"/>
        <v>0</v>
      </c>
      <c r="M57" s="667">
        <f t="shared" si="1"/>
        <v>0</v>
      </c>
      <c r="O57" s="646">
        <f t="shared" si="4"/>
        <v>30</v>
      </c>
      <c r="P57" s="647">
        <f t="shared" si="9"/>
        <v>45748</v>
      </c>
      <c r="Q57" s="648">
        <f t="shared" si="2"/>
        <v>30</v>
      </c>
      <c r="R57" s="648">
        <f t="shared" si="5"/>
        <v>0</v>
      </c>
      <c r="S57" s="531">
        <f t="shared" si="6"/>
        <v>0</v>
      </c>
      <c r="T57" s="656" t="e">
        <f t="shared" si="7"/>
        <v>#DIV/0!</v>
      </c>
    </row>
    <row r="58" spans="1:23" ht="14.25" customHeight="1" x14ac:dyDescent="0.25">
      <c r="A58" s="209" t="s">
        <v>61</v>
      </c>
      <c r="B58" s="637"/>
      <c r="C58" s="1419"/>
      <c r="D58" s="1419"/>
      <c r="E58" s="207"/>
      <c r="F58" s="207"/>
      <c r="G58" s="210">
        <f t="shared" si="0"/>
        <v>0</v>
      </c>
      <c r="H58" s="210">
        <f t="shared" si="8"/>
        <v>0</v>
      </c>
      <c r="I58" s="645"/>
      <c r="J58" s="659"/>
      <c r="K58" s="210">
        <f t="shared" si="3"/>
        <v>0</v>
      </c>
      <c r="M58" s="667">
        <f t="shared" si="1"/>
        <v>0</v>
      </c>
      <c r="O58" s="646">
        <f t="shared" si="4"/>
        <v>31</v>
      </c>
      <c r="P58" s="647">
        <f t="shared" si="9"/>
        <v>45778</v>
      </c>
      <c r="Q58" s="648">
        <f t="shared" si="2"/>
        <v>31</v>
      </c>
      <c r="R58" s="648">
        <f t="shared" si="5"/>
        <v>0</v>
      </c>
      <c r="S58" s="531">
        <f t="shared" si="6"/>
        <v>0</v>
      </c>
      <c r="T58" s="656" t="e">
        <f t="shared" si="7"/>
        <v>#DIV/0!</v>
      </c>
    </row>
    <row r="59" spans="1:23" ht="14.25" customHeight="1" x14ac:dyDescent="0.25">
      <c r="A59" s="211" t="s">
        <v>558</v>
      </c>
      <c r="B59" s="637"/>
      <c r="C59" s="1420"/>
      <c r="D59" s="1420"/>
      <c r="E59" s="200"/>
      <c r="F59" s="200"/>
      <c r="G59" s="212">
        <f t="shared" si="0"/>
        <v>0</v>
      </c>
      <c r="H59" s="210">
        <f t="shared" si="8"/>
        <v>0</v>
      </c>
      <c r="I59" s="645"/>
      <c r="J59" s="659"/>
      <c r="K59" s="212">
        <f t="shared" si="3"/>
        <v>0</v>
      </c>
      <c r="M59" s="668">
        <f t="shared" si="1"/>
        <v>0</v>
      </c>
      <c r="O59" s="646">
        <f t="shared" si="4"/>
        <v>30</v>
      </c>
      <c r="P59" s="647">
        <f t="shared" si="9"/>
        <v>45809</v>
      </c>
      <c r="Q59" s="648">
        <f t="shared" si="2"/>
        <v>30</v>
      </c>
      <c r="R59" s="648">
        <f t="shared" si="5"/>
        <v>0</v>
      </c>
      <c r="S59" s="1879">
        <f t="shared" si="6"/>
        <v>0</v>
      </c>
      <c r="T59" s="656" t="e">
        <f t="shared" si="7"/>
        <v>#DIV/0!</v>
      </c>
      <c r="V59" s="1882" t="s">
        <v>1285</v>
      </c>
      <c r="W59" s="215" t="s">
        <v>1286</v>
      </c>
    </row>
    <row r="60" spans="1:23" ht="14.25" hidden="1" customHeight="1" x14ac:dyDescent="0.25">
      <c r="A60" s="137"/>
      <c r="B60" s="5"/>
      <c r="C60" s="5"/>
      <c r="E60" s="5"/>
      <c r="F60" s="5"/>
      <c r="G60" s="11"/>
      <c r="K60" s="11"/>
      <c r="M60" s="11"/>
      <c r="O60" s="644"/>
      <c r="P60" s="644"/>
      <c r="Q60" s="644"/>
      <c r="R60" s="644"/>
      <c r="S60" s="529"/>
      <c r="T60" s="649" t="e">
        <f>+F60/M60</f>
        <v>#DIV/0!</v>
      </c>
    </row>
    <row r="61" spans="1:23" ht="14.25" customHeight="1" x14ac:dyDescent="0.25">
      <c r="A61" s="614" t="s">
        <v>6</v>
      </c>
      <c r="B61" s="460">
        <f>SUM(B48:B59)</f>
        <v>0</v>
      </c>
      <c r="C61" s="1422">
        <f>SUM(C48:C59)</f>
        <v>0</v>
      </c>
      <c r="D61" s="1423"/>
      <c r="E61" s="653">
        <f>SUM(E48:E59)</f>
        <v>0</v>
      </c>
      <c r="F61" s="460">
        <f>SUM(F48:F59)</f>
        <v>0</v>
      </c>
      <c r="G61" s="461">
        <f>SUM(G48:G59)</f>
        <v>0</v>
      </c>
      <c r="H61" s="639"/>
      <c r="I61" s="639"/>
      <c r="J61" s="639"/>
      <c r="K61" s="461">
        <f>+K59</f>
        <v>0</v>
      </c>
      <c r="M61" s="461">
        <f>SUM(M48:M60)</f>
        <v>0</v>
      </c>
      <c r="O61" s="650">
        <f>SUM(O48:O60)</f>
        <v>365</v>
      </c>
      <c r="P61" s="650"/>
      <c r="Q61" s="650">
        <f>SUM(Q48:Q60)</f>
        <v>365</v>
      </c>
      <c r="R61" s="650">
        <f>SUM(R48:R60)</f>
        <v>0</v>
      </c>
      <c r="S61" s="529"/>
      <c r="T61" s="651" t="e">
        <f>+G61/M61</f>
        <v>#DIV/0!</v>
      </c>
    </row>
    <row r="62" spans="1:23" ht="10.5" customHeight="1" x14ac:dyDescent="0.25">
      <c r="A62" s="137"/>
      <c r="B62" s="5"/>
      <c r="C62" s="5"/>
      <c r="D62" s="5"/>
      <c r="E62" s="5"/>
      <c r="F62" s="213"/>
      <c r="G62" s="213"/>
      <c r="H62" s="5"/>
      <c r="M62" s="11"/>
      <c r="O62" s="644"/>
      <c r="P62" s="644"/>
      <c r="Q62" s="1421"/>
      <c r="R62" s="1421"/>
      <c r="S62" s="529"/>
      <c r="T62" s="429"/>
    </row>
    <row r="63" spans="1:23" x14ac:dyDescent="0.25">
      <c r="A63" s="915" t="s">
        <v>1325</v>
      </c>
      <c r="B63" s="860"/>
      <c r="C63" s="5"/>
      <c r="D63" s="5"/>
      <c r="E63" s="5"/>
      <c r="F63" s="5"/>
      <c r="G63" s="5"/>
      <c r="H63" s="5"/>
      <c r="I63" s="5"/>
      <c r="J63" s="5"/>
      <c r="K63" s="5"/>
      <c r="L63" s="5"/>
      <c r="M63" s="11"/>
      <c r="N63" s="429"/>
      <c r="P63" s="429"/>
      <c r="Q63" s="1421">
        <f>SUM(Q61:R61)</f>
        <v>365</v>
      </c>
      <c r="R63" s="1421"/>
    </row>
    <row r="64" spans="1:23" x14ac:dyDescent="0.25">
      <c r="A64" s="1058" t="s">
        <v>1218</v>
      </c>
      <c r="B64" s="860"/>
      <c r="C64" s="5"/>
      <c r="D64" s="5"/>
      <c r="E64" s="5"/>
      <c r="F64" s="5"/>
      <c r="G64" s="5"/>
      <c r="H64" s="5"/>
      <c r="I64" s="5"/>
      <c r="J64" s="5"/>
      <c r="K64" s="5"/>
      <c r="L64" s="5"/>
      <c r="M64" s="11"/>
      <c r="N64" s="429"/>
      <c r="O64" s="1749" t="s">
        <v>1240</v>
      </c>
      <c r="P64" s="1750"/>
      <c r="Q64" s="1751"/>
      <c r="R64" s="1382"/>
      <c r="S64" s="215"/>
      <c r="T64" s="215"/>
    </row>
    <row r="65" spans="1:19" ht="17.399999999999999" customHeight="1" thickBot="1" x14ac:dyDescent="0.3">
      <c r="A65" s="1058" t="s">
        <v>1214</v>
      </c>
      <c r="B65" s="5"/>
      <c r="C65" s="5"/>
      <c r="D65" s="5"/>
      <c r="E65" s="197"/>
      <c r="F65" s="5"/>
      <c r="G65" s="5"/>
      <c r="H65" s="5"/>
      <c r="I65" s="5"/>
      <c r="J65" s="5"/>
      <c r="K65" s="5"/>
      <c r="L65" s="5"/>
      <c r="M65" s="11"/>
      <c r="N65" s="429"/>
      <c r="P65" s="429"/>
      <c r="R65" s="955" t="s">
        <v>1153</v>
      </c>
      <c r="S65" s="1363" t="e">
        <f>AVERAGEIF(S48:S59,"&lt;&gt;0")</f>
        <v>#DIV/0!</v>
      </c>
    </row>
    <row r="66" spans="1:19" ht="18.8" customHeight="1" thickTop="1" x14ac:dyDescent="0.25">
      <c r="A66" s="1431" t="s">
        <v>1130</v>
      </c>
      <c r="B66" s="1432"/>
      <c r="C66" s="1432"/>
      <c r="D66" s="1432"/>
      <c r="E66" s="1432"/>
      <c r="F66" s="1432"/>
      <c r="G66" s="1432"/>
      <c r="H66" s="1432"/>
      <c r="I66" s="1432"/>
      <c r="J66" s="1432"/>
      <c r="K66" s="1432"/>
      <c r="L66" s="1432"/>
      <c r="M66" s="1433"/>
      <c r="N66" s="533"/>
      <c r="P66" s="429"/>
      <c r="R66" s="955" t="s">
        <v>1152</v>
      </c>
      <c r="S66" s="1363">
        <f>MAX(S48:S59)</f>
        <v>0</v>
      </c>
    </row>
    <row r="67" spans="1:19" ht="7.85" customHeight="1" x14ac:dyDescent="0.25">
      <c r="A67" s="137"/>
      <c r="B67" s="5"/>
      <c r="C67" s="5"/>
      <c r="D67" s="5"/>
      <c r="E67" s="5"/>
      <c r="F67" s="5"/>
      <c r="G67" s="5"/>
      <c r="H67" s="5"/>
      <c r="I67" s="5"/>
      <c r="J67" s="5"/>
      <c r="K67" s="5"/>
      <c r="L67" s="5"/>
      <c r="M67" s="11"/>
      <c r="N67" s="429"/>
      <c r="O67" s="572"/>
      <c r="P67" s="433"/>
      <c r="Q67" s="215"/>
    </row>
    <row r="68" spans="1:19" ht="15.05" customHeight="1" x14ac:dyDescent="0.25">
      <c r="A68" s="1428" t="s">
        <v>854</v>
      </c>
      <c r="B68" s="5" t="s">
        <v>850</v>
      </c>
      <c r="C68" s="95" t="s">
        <v>851</v>
      </c>
      <c r="D68" s="95"/>
      <c r="E68" s="95"/>
      <c r="F68" s="95"/>
      <c r="G68" s="5"/>
      <c r="H68" s="5"/>
      <c r="J68" s="1429">
        <v>0</v>
      </c>
      <c r="K68" s="1429"/>
      <c r="L68" s="5"/>
      <c r="M68" s="11"/>
      <c r="N68" s="530"/>
      <c r="O68" s="7" t="s">
        <v>1300</v>
      </c>
      <c r="P68" s="433"/>
      <c r="Q68" s="215"/>
    </row>
    <row r="69" spans="1:19" ht="15.05" customHeight="1" x14ac:dyDescent="0.25">
      <c r="A69" s="1428"/>
      <c r="B69" s="5" t="s">
        <v>853</v>
      </c>
      <c r="C69" s="95" t="s">
        <v>852</v>
      </c>
      <c r="D69" s="95"/>
      <c r="E69" s="95"/>
      <c r="F69" s="95"/>
      <c r="G69" s="5"/>
      <c r="H69" s="5"/>
      <c r="J69" s="1409">
        <f>'1'!$Y$46</f>
        <v>0</v>
      </c>
      <c r="K69" s="1409"/>
      <c r="L69" s="5"/>
      <c r="M69" s="11"/>
      <c r="N69" s="429"/>
      <c r="O69" s="1234" t="s">
        <v>1195</v>
      </c>
      <c r="P69" s="433"/>
      <c r="Q69" s="215"/>
    </row>
    <row r="70" spans="1:19" ht="15.05" customHeight="1" x14ac:dyDescent="0.25">
      <c r="A70" s="137"/>
      <c r="B70" s="462" t="s">
        <v>419</v>
      </c>
      <c r="C70" s="95" t="s">
        <v>855</v>
      </c>
      <c r="D70" s="95"/>
      <c r="E70" s="95"/>
      <c r="F70" s="95"/>
      <c r="G70" s="5"/>
      <c r="H70" s="5"/>
      <c r="J70" s="1409">
        <f>'1'!$K$46</f>
        <v>0</v>
      </c>
      <c r="K70" s="1409"/>
      <c r="L70" s="5"/>
      <c r="M70" s="11"/>
      <c r="N70" s="429"/>
      <c r="O70" s="572"/>
      <c r="P70" s="433"/>
      <c r="Q70" s="215"/>
    </row>
    <row r="71" spans="1:19" ht="17.399999999999999" customHeight="1" x14ac:dyDescent="0.25">
      <c r="A71" s="139"/>
      <c r="B71" s="15"/>
      <c r="C71" s="15"/>
      <c r="D71" s="15"/>
      <c r="E71" s="228"/>
      <c r="F71" s="15"/>
      <c r="G71" s="15"/>
      <c r="H71" s="15"/>
      <c r="I71" s="15"/>
      <c r="J71" s="15"/>
      <c r="K71" s="15"/>
      <c r="L71" s="15"/>
      <c r="M71" s="16"/>
      <c r="N71" s="429"/>
      <c r="P71" s="432"/>
    </row>
    <row r="72" spans="1:19" x14ac:dyDescent="0.25">
      <c r="N72" s="429"/>
      <c r="P72" s="432"/>
    </row>
    <row r="73" spans="1:19" ht="15.65" x14ac:dyDescent="0.3">
      <c r="A73" s="860"/>
      <c r="I73"/>
      <c r="J73"/>
      <c r="N73" s="429"/>
    </row>
    <row r="74" spans="1:19" ht="15.65" x14ac:dyDescent="0.3">
      <c r="A74" s="861"/>
      <c r="I74"/>
      <c r="J74"/>
      <c r="N74" s="429"/>
    </row>
    <row r="75" spans="1:19" ht="15.65" x14ac:dyDescent="0.3">
      <c r="I75"/>
      <c r="J75"/>
      <c r="N75" s="429"/>
    </row>
    <row r="76" spans="1:19" x14ac:dyDescent="0.25">
      <c r="N76" s="432"/>
    </row>
    <row r="77" spans="1:19" x14ac:dyDescent="0.25">
      <c r="N77" s="432"/>
    </row>
  </sheetData>
  <sheetProtection algorithmName="SHA-512" hashValue="4JoI45RL2XrEqE4MlKWavyinZt0DWrdgTgF+bB2YHsbQrlbnlpLCNJjuBgU71w+0UT7zNCIdKk11H/DqWsWT7g==" saltValue="3tFTY1d2WfHxWCOlr1jR5A==" spinCount="100000" sheet="1" objects="1" scenarios="1"/>
  <protectedRanges>
    <protectedRange sqref="AE31 AE34:AE35" name="Range12"/>
    <protectedRange sqref="AB31:AC31" name="Range10"/>
    <protectedRange sqref="M10" name="Range6"/>
    <protectedRange sqref="B10:G11" name="Range4"/>
    <protectedRange sqref="E8:H8" name="Range2"/>
    <protectedRange sqref="A8:C8" name="Range1"/>
    <protectedRange sqref="K8" name="Range3"/>
    <protectedRange sqref="K10" name="Range5"/>
    <protectedRange sqref="T26:Z27 T34:Z35" name="Range7"/>
    <protectedRange sqref="T31:Z31" name="Range9"/>
    <protectedRange sqref="AB32:AD32" name="Range11"/>
    <protectedRange sqref="AB34:AC35" name="Range13"/>
  </protectedRanges>
  <mergeCells count="38">
    <mergeCell ref="F20:I20"/>
    <mergeCell ref="F8:I8"/>
    <mergeCell ref="K8:M8"/>
    <mergeCell ref="M45:M46"/>
    <mergeCell ref="B10:E10"/>
    <mergeCell ref="B11:E11"/>
    <mergeCell ref="A13:M13"/>
    <mergeCell ref="A8:E8"/>
    <mergeCell ref="K4:L4"/>
    <mergeCell ref="A66:M66"/>
    <mergeCell ref="G45:G46"/>
    <mergeCell ref="A42:M42"/>
    <mergeCell ref="C46:D46"/>
    <mergeCell ref="C48:D48"/>
    <mergeCell ref="C49:D49"/>
    <mergeCell ref="C50:D50"/>
    <mergeCell ref="C51:D51"/>
    <mergeCell ref="C52:D52"/>
    <mergeCell ref="C53:D53"/>
    <mergeCell ref="C54:D54"/>
    <mergeCell ref="C55:D55"/>
    <mergeCell ref="C56:D56"/>
    <mergeCell ref="Q63:R63"/>
    <mergeCell ref="Q62:R62"/>
    <mergeCell ref="C61:D61"/>
    <mergeCell ref="C44:D44"/>
    <mergeCell ref="A68:A69"/>
    <mergeCell ref="J68:K68"/>
    <mergeCell ref="J69:K69"/>
    <mergeCell ref="O42:T44"/>
    <mergeCell ref="J70:K70"/>
    <mergeCell ref="B45:E45"/>
    <mergeCell ref="F45:F46"/>
    <mergeCell ref="H45:K45"/>
    <mergeCell ref="C47:D47"/>
    <mergeCell ref="C57:D57"/>
    <mergeCell ref="C58:D58"/>
    <mergeCell ref="C59:D59"/>
  </mergeCells>
  <phoneticPr fontId="11" type="noConversion"/>
  <conditionalFormatting sqref="A2:A5 A11">
    <cfRule type="expression" dxfId="767" priority="51">
      <formula>CELL("PROTECT",A2)=0</formula>
    </cfRule>
  </conditionalFormatting>
  <conditionalFormatting sqref="A13">
    <cfRule type="expression" dxfId="766" priority="22">
      <formula>CELL("protect",A13)=0</formula>
    </cfRule>
  </conditionalFormatting>
  <conditionalFormatting sqref="A63:A65">
    <cfRule type="expression" dxfId="765" priority="13">
      <formula>CELL("protect",A63)=0</formula>
    </cfRule>
  </conditionalFormatting>
  <conditionalFormatting sqref="A66:A68 P68:XFD68">
    <cfRule type="expression" dxfId="764" priority="17">
      <formula>CELL("PROTECT",A66)=0</formula>
    </cfRule>
  </conditionalFormatting>
  <conditionalFormatting sqref="A73:A74">
    <cfRule type="expression" dxfId="763" priority="19">
      <formula>CELL("protect",A73)=0</formula>
    </cfRule>
  </conditionalFormatting>
  <conditionalFormatting sqref="A44:B59">
    <cfRule type="expression" dxfId="762" priority="48">
      <formula>CELL("protect",A44)=0</formula>
    </cfRule>
  </conditionalFormatting>
  <conditionalFormatting sqref="A14:K14 B15:G15 A15:A22 A23:K23 A24:J29 A30:K30 A31:D31 F31:H31 J31 A32:K33 A34:D35 F34:K35 A36:K36 E37 A37:C38 A39:A40 G39:H40 B70:C70 E70:H70">
    <cfRule type="expression" dxfId="761" priority="63">
      <formula>CELL("Protect",A14)=0</formula>
    </cfRule>
  </conditionalFormatting>
  <conditionalFormatting sqref="A1:XFD1 B2:H2 K2:N3 T2:XFD4 B3:I5 M4:N4 K4:K5 K5:M5 P5:XFD7 N5:N40 A6:M7 A8 F8:M8 Q8:XFD8 A9:M9 P9:XFD12 F10:M11 A12:M12 P13:Q36 L14:M38 Q37:Q39 G39:H40 P40:XFD40 A41:N41 Q41:XFD41 U42:XFD45 A44:A62 P63:R64 B65:M65 N66 O69:XFD1048576 A70 L70:M70 A71:M71 N71:N1048576 A72:I72 K72:M75 B73:H74 A75:H75 A76:M1048576 S46:XFD64">
    <cfRule type="expression" dxfId="760" priority="74">
      <formula>CELL("PROTECT",A1)=0</formula>
    </cfRule>
  </conditionalFormatting>
  <conditionalFormatting sqref="B10:B11">
    <cfRule type="expression" dxfId="759" priority="44">
      <formula>CELL("Protect",B10)=0</formula>
    </cfRule>
  </conditionalFormatting>
  <conditionalFormatting sqref="B17:D20">
    <cfRule type="expression" dxfId="758" priority="5">
      <formula>CELL("Protect",B17)=0</formula>
    </cfRule>
  </conditionalFormatting>
  <conditionalFormatting sqref="B16:H16">
    <cfRule type="expression" dxfId="757" priority="6">
      <formula>CELL("Protect",B16)=0</formula>
    </cfRule>
  </conditionalFormatting>
  <conditionalFormatting sqref="B21:K22">
    <cfRule type="expression" dxfId="756" priority="4">
      <formula>CELL("Protect",B21)=0</formula>
    </cfRule>
  </conditionalFormatting>
  <conditionalFormatting sqref="C46:C59">
    <cfRule type="expression" dxfId="755" priority="32">
      <formula>CELL("protect",C46)=0</formula>
    </cfRule>
  </conditionalFormatting>
  <conditionalFormatting sqref="C68:C69">
    <cfRule type="expression" dxfId="754" priority="14">
      <formula>CELL("Protect",C68)=0</formula>
    </cfRule>
  </conditionalFormatting>
  <conditionalFormatting sqref="D39:E40">
    <cfRule type="expression" dxfId="753" priority="47">
      <formula>CELL("Protect",D39)=0</formula>
    </cfRule>
  </conditionalFormatting>
  <conditionalFormatting sqref="F45:H45">
    <cfRule type="expression" dxfId="752" priority="40">
      <formula>CELL("protect",F45)=0</formula>
    </cfRule>
  </conditionalFormatting>
  <conditionalFormatting sqref="F37:K38">
    <cfRule type="expression" dxfId="751" priority="54">
      <formula>CELL("Protect",F37)=0</formula>
    </cfRule>
  </conditionalFormatting>
  <conditionalFormatting sqref="H48">
    <cfRule type="expression" dxfId="750" priority="37">
      <formula>CELL("protect",H48)=0</formula>
    </cfRule>
  </conditionalFormatting>
  <conditionalFormatting sqref="H49:H59">
    <cfRule type="expression" dxfId="749" priority="28">
      <formula>CELL("protect",H49)=0</formula>
    </cfRule>
  </conditionalFormatting>
  <conditionalFormatting sqref="H47:J47">
    <cfRule type="expression" dxfId="748" priority="30">
      <formula>CELL("protect",H47)=0</formula>
    </cfRule>
  </conditionalFormatting>
  <conditionalFormatting sqref="H61:J61">
    <cfRule type="expression" dxfId="747" priority="20">
      <formula>CELL("protect",H61)=0</formula>
    </cfRule>
  </conditionalFormatting>
  <conditionalFormatting sqref="I48:J59">
    <cfRule type="expression" dxfId="746" priority="35">
      <formula>CELL("protect",I48)=0</formula>
    </cfRule>
  </conditionalFormatting>
  <conditionalFormatting sqref="I15:K16 E17:K19 E20:F20 J20:K20">
    <cfRule type="expression" dxfId="745" priority="55">
      <formula>CELL("Protect",E15)=0</formula>
    </cfRule>
  </conditionalFormatting>
  <conditionalFormatting sqref="J68:J70">
    <cfRule type="expression" dxfId="744" priority="8">
      <formula>CELL("Protect",J68)=0</formula>
    </cfRule>
  </conditionalFormatting>
  <conditionalFormatting sqref="K47:K61">
    <cfRule type="expression" dxfId="743" priority="29">
      <formula>CELL("protect",K47)=0</formula>
    </cfRule>
  </conditionalFormatting>
  <conditionalFormatting sqref="M44:M45">
    <cfRule type="expression" dxfId="742" priority="38">
      <formula>CELL("protect",M44)=0</formula>
    </cfRule>
  </conditionalFormatting>
  <conditionalFormatting sqref="M47:M61">
    <cfRule type="expression" dxfId="741" priority="24">
      <formula>CELL("protect",M47)=0</formula>
    </cfRule>
  </conditionalFormatting>
  <conditionalFormatting sqref="N68">
    <cfRule type="expression" dxfId="740" priority="7">
      <formula>CELL("PROTECT",N68)=0</formula>
    </cfRule>
  </conditionalFormatting>
  <conditionalFormatting sqref="N42:O42">
    <cfRule type="expression" dxfId="739" priority="27">
      <formula>CELL("PROTECT",N42)=0</formula>
    </cfRule>
  </conditionalFormatting>
  <conditionalFormatting sqref="O8">
    <cfRule type="expression" dxfId="738" priority="23">
      <formula>CELL("Protect",O8)=0</formula>
    </cfRule>
  </conditionalFormatting>
  <conditionalFormatting sqref="O42">
    <cfRule type="expression" dxfId="737" priority="26">
      <formula>CELL("protect",O42)=0</formula>
    </cfRule>
  </conditionalFormatting>
  <conditionalFormatting sqref="O41:P41 A42:A43 C44 E44:K44 E46 H46:K46 E47:G61 A60:C61 B62:H64 O63:O64 N65 N67 N69:N70">
    <cfRule type="expression" dxfId="736" priority="61">
      <formula>CELL("protect",A41)=0</formula>
    </cfRule>
  </conditionalFormatting>
  <conditionalFormatting sqref="O46:R46">
    <cfRule type="expression" dxfId="735" priority="34">
      <formula>CELL("protect",O46)=0</formula>
    </cfRule>
  </conditionalFormatting>
  <conditionalFormatting sqref="O65:XFD67">
    <cfRule type="expression" dxfId="734" priority="1">
      <formula>CELL("PROTECT",O65)=0</formula>
    </cfRule>
  </conditionalFormatting>
  <conditionalFormatting sqref="Q62:R62">
    <cfRule type="expression" dxfId="733" priority="21">
      <formula>CELL("PROTECT",Q62)=0</formula>
    </cfRule>
  </conditionalFormatting>
  <conditionalFormatting sqref="S46:T59">
    <cfRule type="expression" dxfId="732" priority="41">
      <formula>CELL("protect",S46)=0</formula>
    </cfRule>
  </conditionalFormatting>
  <conditionalFormatting sqref="T60:T61 S61:S62">
    <cfRule type="expression" dxfId="731" priority="42">
      <formula>CELL("protect",S60)=0</formula>
    </cfRule>
  </conditionalFormatting>
  <conditionalFormatting sqref="T62">
    <cfRule type="expression" dxfId="730" priority="43">
      <formula>CELL("PROTECT",T62)=0</formula>
    </cfRule>
  </conditionalFormatting>
  <dataValidations count="1">
    <dataValidation type="whole" allowBlank="1" showInputMessage="1" showErrorMessage="1" errorTitle="whole numbers" error="Enter whole numbers only.  No employee should be counted as a fraction regardless of how few hours they work.  (This count should not be FTE's.)" promptTitle="whole numbers" prompt="Enter whole numbers only.  No employee should be counted as a fraction regardless of how few hours they work.  (This count should not be FTE's.)" sqref="F35" xr:uid="{72287C16-772B-4199-B0B9-B2585B685581}">
      <formula1>1</formula1>
      <formula2>100000</formula2>
    </dataValidation>
  </dataValidations>
  <printOptions horizontalCentered="1" verticalCentered="1"/>
  <pageMargins left="0.25" right="0.25" top="0.3" bottom="0.4" header="0.25" footer="0.15"/>
  <pageSetup scale="73" orientation="portrait" r:id="rId1"/>
  <headerFooter>
    <oddFooter>&amp;C&amp;"Tahoma,Regular"&amp;10page &amp;P of &amp;N&amp;R&amp;"Tahoma,Regular"&amp;10ID-46, Cover Page</oddFooter>
  </headerFooter>
  <ignoredErrors>
    <ignoredError sqref="B15:B16 B21 B24:B29 B34"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Choose Applicable or Not Applicable depending on whether the ICF had any Private Pay residents this fiscal year." xr:uid="{00000000-0002-0000-0000-000000000000}">
          <x14:formula1>
            <xm:f>lookups!$B$3:$B$4</xm:f>
          </x14:formula1>
          <xm:sqref>E37</xm:sqref>
        </x14:dataValidation>
        <x14:dataValidation type="list" allowBlank="1" showInputMessage="1" showErrorMessage="1" xr:uid="{00000000-0002-0000-0000-000001000000}">
          <x14:formula1>
            <xm:f>lookups!$D$3:$D$4</xm:f>
          </x14:formula1>
          <xm:sqref>C21 D17:D20 C16</xm:sqref>
        </x14:dataValidation>
        <x14:dataValidation type="list" allowBlank="1" showInputMessage="1" showErrorMessage="1" error="Please choose from dropdown" xr:uid="{B8AA21E3-1347-41F3-B96C-7EC4795E49DA}">
          <x14:formula1>
            <xm:f>lookups!$D$3:$D$4</xm:f>
          </x14:formula1>
          <xm:sqref>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T42"/>
  <sheetViews>
    <sheetView showGridLines="0" zoomScale="80" zoomScaleNormal="80" workbookViewId="0">
      <selection sqref="A1:I1"/>
    </sheetView>
  </sheetViews>
  <sheetFormatPr defaultColWidth="9" defaultRowHeight="15.85" customHeight="1" x14ac:dyDescent="0.25"/>
  <cols>
    <col min="1" max="1" width="3.21875" style="269" customWidth="1"/>
    <col min="2" max="2" width="26" style="227" customWidth="1"/>
    <col min="3" max="3" width="17.44140625" style="227" customWidth="1"/>
    <col min="4" max="4" width="13.33203125" style="227" customWidth="1"/>
    <col min="5" max="5" width="12.33203125" style="227" customWidth="1"/>
    <col min="6" max="6" width="15" style="227" customWidth="1"/>
    <col min="7" max="7" width="12.6640625" style="227" customWidth="1"/>
    <col min="8" max="8" width="14.109375" style="227" customWidth="1"/>
    <col min="9" max="10" width="14.88671875" style="227" customWidth="1"/>
    <col min="11" max="11" width="35.88671875" style="227" customWidth="1"/>
    <col min="12" max="13" width="9" style="227"/>
    <col min="14" max="20" width="9" style="197"/>
    <col min="21" max="16384" width="9" style="227"/>
  </cols>
  <sheetData>
    <row r="1" spans="1:20" s="40" customFormat="1" ht="20.2" customHeight="1" x14ac:dyDescent="0.25">
      <c r="A1" s="1566"/>
      <c r="B1" s="1567"/>
      <c r="C1" s="1567"/>
      <c r="D1" s="1567"/>
      <c r="E1" s="1567"/>
      <c r="F1" s="1567"/>
      <c r="G1" s="1567"/>
      <c r="H1" s="1567"/>
      <c r="I1" s="1567"/>
      <c r="J1" s="1227"/>
      <c r="K1" s="722"/>
      <c r="L1" s="726" t="s">
        <v>1126</v>
      </c>
    </row>
    <row r="2" spans="1:20" s="40" customFormat="1" ht="15.85" customHeight="1" x14ac:dyDescent="0.25">
      <c r="A2" s="1568" t="s">
        <v>430</v>
      </c>
      <c r="B2" s="1569"/>
      <c r="C2" s="1569"/>
      <c r="D2" s="1569"/>
      <c r="E2" s="1569"/>
      <c r="F2" s="1569"/>
      <c r="G2" s="1569"/>
      <c r="H2" s="1569"/>
      <c r="I2" s="1569"/>
      <c r="J2" s="1569"/>
      <c r="K2" s="1570"/>
    </row>
    <row r="3" spans="1:20" s="62" customFormat="1" ht="26.45" customHeight="1" x14ac:dyDescent="0.3">
      <c r="A3" s="1571" t="s">
        <v>283</v>
      </c>
      <c r="B3" s="1572"/>
      <c r="C3" s="1572"/>
      <c r="D3" s="1572"/>
      <c r="E3" s="1572"/>
      <c r="F3" s="1572"/>
      <c r="G3" s="1572"/>
      <c r="H3" s="1572"/>
      <c r="I3" s="1572"/>
      <c r="J3" s="1572"/>
      <c r="K3" s="1573"/>
    </row>
    <row r="4" spans="1:20" s="62" customFormat="1" ht="8.4499999999999993" customHeight="1" x14ac:dyDescent="0.3">
      <c r="A4" s="1228"/>
      <c r="B4" s="1229"/>
      <c r="C4" s="1229"/>
      <c r="D4" s="1229"/>
      <c r="E4" s="1229"/>
      <c r="F4" s="1229"/>
      <c r="G4" s="1229"/>
      <c r="H4" s="1229"/>
      <c r="I4" s="1229"/>
      <c r="J4" s="1229"/>
      <c r="K4" s="1243"/>
    </row>
    <row r="5" spans="1:20" s="40" customFormat="1" ht="15.85" customHeight="1" x14ac:dyDescent="0.25">
      <c r="A5" s="1470" t="s">
        <v>95</v>
      </c>
      <c r="B5" s="1498"/>
      <c r="C5" s="1498"/>
      <c r="D5" s="1498" t="s">
        <v>45</v>
      </c>
      <c r="E5" s="1498"/>
      <c r="F5" s="1498"/>
      <c r="G5" s="1498" t="s">
        <v>96</v>
      </c>
      <c r="H5" s="1498"/>
      <c r="I5" s="8"/>
      <c r="J5" s="1224"/>
      <c r="K5" s="1217" t="s">
        <v>65</v>
      </c>
    </row>
    <row r="6" spans="1:20" s="40" customFormat="1" ht="15.85" customHeight="1" x14ac:dyDescent="0.25">
      <c r="A6" s="1474">
        <f>'Cover Page'!$A$8</f>
        <v>0</v>
      </c>
      <c r="B6" s="1496"/>
      <c r="C6" s="1496"/>
      <c r="D6" s="1496">
        <f>'Cover Page'!$F$8</f>
        <v>0</v>
      </c>
      <c r="E6" s="1496"/>
      <c r="F6" s="1496"/>
      <c r="G6" s="1497">
        <f>'Cover Page'!$K$8</f>
        <v>0</v>
      </c>
      <c r="H6" s="1497"/>
      <c r="I6" s="8"/>
      <c r="J6" s="1223"/>
      <c r="K6" s="1221" t="str">
        <f>TEXT('Cover Page'!$K$10,"mm/dd/yy")&amp;" to "&amp;TEXT('Cover Page'!$M$10,"mm/dd/yy")</f>
        <v>07/01/24 to 06/30/25</v>
      </c>
    </row>
    <row r="7" spans="1:20" ht="15.85" customHeight="1" x14ac:dyDescent="0.25">
      <c r="A7" s="266"/>
      <c r="B7" s="197"/>
      <c r="C7" s="197"/>
      <c r="D7" s="267"/>
      <c r="E7" s="267"/>
      <c r="F7" s="267"/>
      <c r="G7" s="267"/>
      <c r="H7" s="267"/>
      <c r="I7" s="268"/>
      <c r="J7" s="268"/>
      <c r="K7" s="884"/>
      <c r="N7" s="227"/>
      <c r="O7" s="227"/>
      <c r="P7" s="227"/>
      <c r="Q7" s="227"/>
      <c r="R7" s="227"/>
      <c r="S7" s="227"/>
      <c r="T7" s="227"/>
    </row>
    <row r="8" spans="1:20" s="269" customFormat="1" ht="15.85" customHeight="1" x14ac:dyDescent="0.25">
      <c r="A8" s="266"/>
      <c r="B8" s="396" t="s">
        <v>37</v>
      </c>
      <c r="C8" s="396" t="s">
        <v>38</v>
      </c>
      <c r="D8" s="1565" t="s">
        <v>39</v>
      </c>
      <c r="E8" s="1565"/>
      <c r="F8" s="1565"/>
      <c r="G8" s="1565"/>
      <c r="H8" s="1226" t="s">
        <v>40</v>
      </c>
      <c r="I8" s="1226" t="s">
        <v>41</v>
      </c>
      <c r="J8" s="1226" t="s">
        <v>436</v>
      </c>
      <c r="K8" s="1226" t="s">
        <v>493</v>
      </c>
    </row>
    <row r="9" spans="1:20" ht="15.85" customHeight="1" x14ac:dyDescent="0.25">
      <c r="A9" s="266"/>
      <c r="B9" s="1577" t="s">
        <v>205</v>
      </c>
      <c r="C9" s="1577" t="s">
        <v>1248</v>
      </c>
      <c r="D9" s="1591" t="s">
        <v>219</v>
      </c>
      <c r="E9" s="1592"/>
      <c r="F9" s="1592"/>
      <c r="G9" s="1593"/>
      <c r="H9" s="1577" t="s">
        <v>1138</v>
      </c>
      <c r="I9" s="1579" t="s">
        <v>1139</v>
      </c>
      <c r="J9" s="1580"/>
      <c r="K9" s="1581"/>
      <c r="N9" s="227"/>
      <c r="O9" s="227"/>
      <c r="P9" s="227"/>
      <c r="Q9" s="227"/>
      <c r="R9" s="227"/>
      <c r="S9" s="227"/>
      <c r="T9" s="227"/>
    </row>
    <row r="10" spans="1:20" s="271" customFormat="1" ht="86.4" x14ac:dyDescent="0.25">
      <c r="A10" s="270"/>
      <c r="B10" s="1578"/>
      <c r="C10" s="1578"/>
      <c r="D10" s="1232" t="s">
        <v>206</v>
      </c>
      <c r="E10" s="1232" t="s">
        <v>208</v>
      </c>
      <c r="F10" s="1232" t="s">
        <v>209</v>
      </c>
      <c r="G10" s="1232" t="s">
        <v>44</v>
      </c>
      <c r="H10" s="1578"/>
      <c r="I10" s="1338" t="s">
        <v>581</v>
      </c>
      <c r="J10" s="1338" t="s">
        <v>582</v>
      </c>
      <c r="K10" s="1338" t="s">
        <v>1141</v>
      </c>
    </row>
    <row r="11" spans="1:20" s="12" customFormat="1" ht="14.25" hidden="1" customHeight="1" x14ac:dyDescent="0.25">
      <c r="A11" s="138"/>
      <c r="B11" s="5"/>
      <c r="C11" s="5"/>
      <c r="D11" s="5"/>
      <c r="E11" s="5"/>
      <c r="F11" s="5"/>
      <c r="G11" s="5"/>
      <c r="H11" s="5"/>
      <c r="I11" s="5"/>
      <c r="J11" s="95"/>
      <c r="K11" s="11"/>
    </row>
    <row r="12" spans="1:20" s="271" customFormat="1" ht="28.5" customHeight="1" x14ac:dyDescent="0.25">
      <c r="A12" s="1242" t="s">
        <v>211</v>
      </c>
      <c r="B12" s="272"/>
      <c r="C12" s="272"/>
      <c r="D12" s="273"/>
      <c r="E12" s="273"/>
      <c r="F12" s="273"/>
      <c r="G12" s="273"/>
      <c r="H12" s="274"/>
      <c r="I12" s="275"/>
      <c r="J12" s="275"/>
      <c r="K12" s="554"/>
    </row>
    <row r="13" spans="1:20" s="271" customFormat="1" ht="28.5" customHeight="1" x14ac:dyDescent="0.25">
      <c r="A13" s="1242" t="s">
        <v>212</v>
      </c>
      <c r="B13" s="272"/>
      <c r="C13" s="272"/>
      <c r="D13" s="273"/>
      <c r="E13" s="273"/>
      <c r="F13" s="273"/>
      <c r="G13" s="273"/>
      <c r="H13" s="274"/>
      <c r="I13" s="275"/>
      <c r="J13" s="275"/>
      <c r="K13" s="554"/>
    </row>
    <row r="14" spans="1:20" s="271" customFormat="1" ht="28.5" customHeight="1" x14ac:dyDescent="0.25">
      <c r="A14" s="1242" t="s">
        <v>213</v>
      </c>
      <c r="B14" s="272"/>
      <c r="C14" s="272"/>
      <c r="D14" s="273"/>
      <c r="E14" s="273"/>
      <c r="F14" s="273"/>
      <c r="G14" s="273"/>
      <c r="H14" s="274"/>
      <c r="I14" s="275"/>
      <c r="J14" s="275"/>
      <c r="K14" s="554"/>
    </row>
    <row r="15" spans="1:20" s="271" customFormat="1" ht="28.5" customHeight="1" x14ac:dyDescent="0.25">
      <c r="A15" s="1242" t="s">
        <v>214</v>
      </c>
      <c r="B15" s="272"/>
      <c r="C15" s="272"/>
      <c r="D15" s="273"/>
      <c r="E15" s="273"/>
      <c r="F15" s="273"/>
      <c r="G15" s="273"/>
      <c r="H15" s="274"/>
      <c r="I15" s="275"/>
      <c r="J15" s="275"/>
      <c r="K15" s="554"/>
    </row>
    <row r="16" spans="1:20" s="271" customFormat="1" ht="28.5" customHeight="1" x14ac:dyDescent="0.25">
      <c r="A16" s="1242" t="s">
        <v>215</v>
      </c>
      <c r="B16" s="272"/>
      <c r="C16" s="272"/>
      <c r="D16" s="273"/>
      <c r="E16" s="273"/>
      <c r="F16" s="273"/>
      <c r="G16" s="273"/>
      <c r="H16" s="274"/>
      <c r="I16" s="275"/>
      <c r="J16" s="275"/>
      <c r="K16" s="554"/>
    </row>
    <row r="17" spans="1:20" s="271" customFormat="1" ht="28.5" customHeight="1" x14ac:dyDescent="0.25">
      <c r="A17" s="1242" t="s">
        <v>216</v>
      </c>
      <c r="B17" s="272"/>
      <c r="C17" s="272"/>
      <c r="D17" s="273"/>
      <c r="E17" s="273"/>
      <c r="F17" s="273"/>
      <c r="G17" s="273"/>
      <c r="H17" s="274"/>
      <c r="I17" s="275"/>
      <c r="J17" s="275"/>
      <c r="K17" s="554"/>
    </row>
    <row r="18" spans="1:20" s="271" customFormat="1" ht="28.5" customHeight="1" x14ac:dyDescent="0.25">
      <c r="A18" s="1242" t="s">
        <v>217</v>
      </c>
      <c r="B18" s="272"/>
      <c r="C18" s="272"/>
      <c r="D18" s="273"/>
      <c r="E18" s="273"/>
      <c r="F18" s="273"/>
      <c r="G18" s="273"/>
      <c r="H18" s="274"/>
      <c r="I18" s="275"/>
      <c r="J18" s="275"/>
      <c r="K18" s="554"/>
    </row>
    <row r="19" spans="1:20" s="271" customFormat="1" ht="28.5" customHeight="1" x14ac:dyDescent="0.25">
      <c r="A19" s="1242" t="s">
        <v>218</v>
      </c>
      <c r="B19" s="272"/>
      <c r="C19" s="272"/>
      <c r="D19" s="273"/>
      <c r="E19" s="273"/>
      <c r="F19" s="273"/>
      <c r="G19" s="273"/>
      <c r="H19" s="274"/>
      <c r="I19" s="275"/>
      <c r="J19" s="275"/>
      <c r="K19" s="554"/>
    </row>
    <row r="20" spans="1:20" s="271" customFormat="1" ht="28.5" customHeight="1" x14ac:dyDescent="0.25">
      <c r="A20" s="1242" t="s">
        <v>262</v>
      </c>
      <c r="B20" s="272"/>
      <c r="C20" s="272"/>
      <c r="D20" s="273"/>
      <c r="E20" s="273"/>
      <c r="F20" s="273"/>
      <c r="G20" s="273"/>
      <c r="H20" s="274"/>
      <c r="I20" s="275"/>
      <c r="J20" s="275"/>
      <c r="K20" s="554"/>
    </row>
    <row r="21" spans="1:20" s="271" customFormat="1" ht="14.4" x14ac:dyDescent="0.25">
      <c r="A21" s="270"/>
      <c r="B21" s="276"/>
      <c r="C21" s="276"/>
      <c r="D21" s="277"/>
      <c r="E21" s="277"/>
      <c r="F21" s="277"/>
      <c r="G21" s="277"/>
      <c r="H21" s="277"/>
      <c r="I21" s="276"/>
      <c r="J21" s="276"/>
      <c r="K21" s="278"/>
    </row>
    <row r="22" spans="1:20" s="271" customFormat="1" ht="14.4" x14ac:dyDescent="0.25">
      <c r="A22" s="279" t="s">
        <v>260</v>
      </c>
      <c r="B22" s="280"/>
      <c r="C22" s="276"/>
      <c r="D22" s="277"/>
      <c r="E22" s="277"/>
      <c r="F22" s="277"/>
      <c r="G22" s="277"/>
      <c r="H22" s="277"/>
      <c r="I22" s="276"/>
      <c r="J22" s="276"/>
      <c r="K22" s="278"/>
    </row>
    <row r="23" spans="1:20" s="269" customFormat="1" ht="15.85" customHeight="1" x14ac:dyDescent="0.3">
      <c r="A23" s="266"/>
      <c r="B23" s="3" t="s">
        <v>37</v>
      </c>
      <c r="C23" s="1230" t="s">
        <v>46</v>
      </c>
      <c r="D23" s="1582" t="s">
        <v>67</v>
      </c>
      <c r="E23" s="1583"/>
      <c r="F23" s="1584"/>
      <c r="G23" s="1226" t="s">
        <v>89</v>
      </c>
      <c r="H23" s="1226" t="s">
        <v>124</v>
      </c>
      <c r="I23" s="1226" t="s">
        <v>309</v>
      </c>
      <c r="J23" s="1226" t="s">
        <v>310</v>
      </c>
      <c r="K23" s="793"/>
      <c r="L23" s="552"/>
      <c r="M23" s="553"/>
    </row>
    <row r="24" spans="1:20" s="271" customFormat="1" ht="74.2" customHeight="1" x14ac:dyDescent="0.3">
      <c r="A24" s="270"/>
      <c r="B24" s="281" t="s">
        <v>205</v>
      </c>
      <c r="C24" s="1231" t="s">
        <v>793</v>
      </c>
      <c r="D24" s="1585" t="s">
        <v>207</v>
      </c>
      <c r="E24" s="1586"/>
      <c r="F24" s="1587"/>
      <c r="G24" s="281" t="s">
        <v>315</v>
      </c>
      <c r="H24" s="281" t="s">
        <v>261</v>
      </c>
      <c r="I24" s="281" t="s">
        <v>265</v>
      </c>
      <c r="J24" s="281" t="s">
        <v>210</v>
      </c>
      <c r="K24" s="793"/>
    </row>
    <row r="25" spans="1:20" customFormat="1" ht="15.65" hidden="1" x14ac:dyDescent="0.3">
      <c r="A25" s="725"/>
      <c r="B25" s="528"/>
      <c r="C25" s="528"/>
      <c r="D25" s="528"/>
      <c r="E25" s="528"/>
      <c r="F25" s="528"/>
      <c r="G25" s="528"/>
      <c r="H25" s="528"/>
      <c r="I25" s="528"/>
      <c r="J25" s="528"/>
      <c r="K25" s="793"/>
    </row>
    <row r="26" spans="1:20" s="271" customFormat="1" ht="15.65" x14ac:dyDescent="0.3">
      <c r="A26" s="1343" t="s">
        <v>211</v>
      </c>
      <c r="B26" s="282">
        <f t="shared" ref="B26:B34" si="0">+B12</f>
        <v>0</v>
      </c>
      <c r="C26" s="723"/>
      <c r="D26" s="1588"/>
      <c r="E26" s="1589"/>
      <c r="F26" s="1590"/>
      <c r="G26" s="273"/>
      <c r="H26" s="273"/>
      <c r="I26" s="274"/>
      <c r="J26" s="723"/>
      <c r="K26" s="1244"/>
    </row>
    <row r="27" spans="1:20" ht="15.85" customHeight="1" x14ac:dyDescent="0.3">
      <c r="A27" s="1343" t="s">
        <v>212</v>
      </c>
      <c r="B27" s="283">
        <f t="shared" si="0"/>
        <v>0</v>
      </c>
      <c r="C27" s="724"/>
      <c r="D27" s="1574"/>
      <c r="E27" s="1575"/>
      <c r="F27" s="1576"/>
      <c r="G27" s="284"/>
      <c r="H27" s="284"/>
      <c r="I27" s="284"/>
      <c r="J27" s="724"/>
      <c r="K27" s="1244"/>
      <c r="L27" s="229"/>
      <c r="N27" s="227"/>
      <c r="O27" s="227"/>
      <c r="P27" s="227"/>
      <c r="Q27" s="227"/>
      <c r="R27" s="227"/>
      <c r="S27" s="227"/>
      <c r="T27" s="227"/>
    </row>
    <row r="28" spans="1:20" ht="15.85" customHeight="1" x14ac:dyDescent="0.3">
      <c r="A28" s="1343" t="s">
        <v>213</v>
      </c>
      <c r="B28" s="285">
        <f t="shared" si="0"/>
        <v>0</v>
      </c>
      <c r="C28" s="724"/>
      <c r="D28" s="1574"/>
      <c r="E28" s="1575"/>
      <c r="F28" s="1576"/>
      <c r="G28" s="284"/>
      <c r="H28" s="284"/>
      <c r="I28" s="284"/>
      <c r="J28" s="724"/>
      <c r="K28" s="1244"/>
      <c r="L28" s="229"/>
      <c r="N28" s="227"/>
      <c r="O28" s="227"/>
      <c r="P28" s="227"/>
      <c r="Q28" s="227"/>
      <c r="R28" s="227"/>
      <c r="S28" s="227"/>
      <c r="T28" s="227"/>
    </row>
    <row r="29" spans="1:20" ht="15.85" customHeight="1" x14ac:dyDescent="0.3">
      <c r="A29" s="1343" t="s">
        <v>214</v>
      </c>
      <c r="B29" s="283">
        <f t="shared" si="0"/>
        <v>0</v>
      </c>
      <c r="C29" s="724"/>
      <c r="D29" s="1574"/>
      <c r="E29" s="1575"/>
      <c r="F29" s="1576"/>
      <c r="G29" s="284"/>
      <c r="H29" s="284"/>
      <c r="I29" s="284"/>
      <c r="J29" s="724"/>
      <c r="K29" s="1244"/>
      <c r="L29" s="229"/>
      <c r="N29" s="227"/>
      <c r="O29" s="227"/>
      <c r="P29" s="227"/>
      <c r="Q29" s="227"/>
      <c r="R29" s="227"/>
      <c r="S29" s="227"/>
      <c r="T29" s="227"/>
    </row>
    <row r="30" spans="1:20" ht="15.85" customHeight="1" x14ac:dyDescent="0.3">
      <c r="A30" s="1343" t="s">
        <v>215</v>
      </c>
      <c r="B30" s="285">
        <f t="shared" si="0"/>
        <v>0</v>
      </c>
      <c r="C30" s="724"/>
      <c r="D30" s="1574"/>
      <c r="E30" s="1575"/>
      <c r="F30" s="1576"/>
      <c r="G30" s="284"/>
      <c r="H30" s="284"/>
      <c r="I30" s="284"/>
      <c r="J30" s="724"/>
      <c r="K30" s="1244"/>
      <c r="L30" s="229"/>
      <c r="N30" s="227"/>
      <c r="O30" s="227"/>
      <c r="P30" s="227"/>
      <c r="Q30" s="227"/>
      <c r="R30" s="227"/>
      <c r="S30" s="227"/>
      <c r="T30" s="227"/>
    </row>
    <row r="31" spans="1:20" ht="15.85" customHeight="1" x14ac:dyDescent="0.3">
      <c r="A31" s="1343" t="s">
        <v>216</v>
      </c>
      <c r="B31" s="283">
        <f t="shared" si="0"/>
        <v>0</v>
      </c>
      <c r="C31" s="724"/>
      <c r="D31" s="1574"/>
      <c r="E31" s="1575"/>
      <c r="F31" s="1576"/>
      <c r="G31" s="284"/>
      <c r="H31" s="284"/>
      <c r="I31" s="284"/>
      <c r="J31" s="724"/>
      <c r="K31" s="1244"/>
      <c r="L31" s="229"/>
      <c r="N31" s="227"/>
      <c r="O31" s="227"/>
      <c r="P31" s="227"/>
      <c r="Q31" s="227"/>
      <c r="R31" s="227"/>
      <c r="S31" s="227"/>
      <c r="T31" s="227"/>
    </row>
    <row r="32" spans="1:20" ht="15.85" customHeight="1" x14ac:dyDescent="0.3">
      <c r="A32" s="1343" t="s">
        <v>217</v>
      </c>
      <c r="B32" s="283">
        <f t="shared" si="0"/>
        <v>0</v>
      </c>
      <c r="C32" s="724"/>
      <c r="D32" s="1574"/>
      <c r="E32" s="1575"/>
      <c r="F32" s="1576"/>
      <c r="G32" s="284"/>
      <c r="H32" s="284"/>
      <c r="I32" s="284"/>
      <c r="J32" s="724"/>
      <c r="K32" s="1244"/>
      <c r="L32" s="229"/>
      <c r="N32" s="227"/>
      <c r="O32" s="227"/>
      <c r="P32" s="227"/>
      <c r="Q32" s="227"/>
      <c r="R32" s="227"/>
      <c r="S32" s="227"/>
      <c r="T32" s="227"/>
    </row>
    <row r="33" spans="1:20" ht="15.85" customHeight="1" x14ac:dyDescent="0.3">
      <c r="A33" s="1343" t="s">
        <v>218</v>
      </c>
      <c r="B33" s="285">
        <f t="shared" si="0"/>
        <v>0</v>
      </c>
      <c r="C33" s="724"/>
      <c r="D33" s="1574"/>
      <c r="E33" s="1575"/>
      <c r="F33" s="1576"/>
      <c r="G33" s="284"/>
      <c r="H33" s="284"/>
      <c r="I33" s="284"/>
      <c r="J33" s="724"/>
      <c r="K33" s="1244"/>
      <c r="L33" s="229"/>
      <c r="N33" s="227"/>
      <c r="O33" s="227"/>
      <c r="P33" s="227"/>
      <c r="Q33" s="227"/>
      <c r="R33" s="227"/>
      <c r="S33" s="227"/>
      <c r="T33" s="227"/>
    </row>
    <row r="34" spans="1:20" ht="15.85" customHeight="1" x14ac:dyDescent="0.3">
      <c r="A34" s="1343" t="s">
        <v>262</v>
      </c>
      <c r="B34" s="283">
        <f t="shared" si="0"/>
        <v>0</v>
      </c>
      <c r="C34" s="724"/>
      <c r="D34" s="1574"/>
      <c r="E34" s="1575"/>
      <c r="F34" s="1576"/>
      <c r="G34" s="284"/>
      <c r="H34" s="284"/>
      <c r="I34" s="284"/>
      <c r="J34" s="724"/>
      <c r="K34" s="1244"/>
      <c r="L34" s="229"/>
      <c r="N34" s="227"/>
      <c r="O34" s="227"/>
      <c r="P34" s="227"/>
      <c r="Q34" s="227"/>
      <c r="R34" s="227"/>
      <c r="S34" s="227"/>
      <c r="T34" s="227"/>
    </row>
    <row r="35" spans="1:20" ht="15.85" customHeight="1" x14ac:dyDescent="0.3">
      <c r="A35" s="1342"/>
      <c r="B35"/>
      <c r="C35"/>
      <c r="D35"/>
      <c r="E35"/>
      <c r="F35"/>
      <c r="G35"/>
      <c r="H35"/>
      <c r="I35"/>
      <c r="J35"/>
      <c r="K35" s="793"/>
      <c r="L35" s="229"/>
      <c r="N35" s="227"/>
      <c r="O35" s="227"/>
      <c r="P35" s="227"/>
      <c r="Q35" s="227"/>
      <c r="R35" s="227"/>
      <c r="S35" s="227"/>
      <c r="T35" s="227"/>
    </row>
    <row r="36" spans="1:20" ht="15.85" customHeight="1" x14ac:dyDescent="0.3">
      <c r="A36" s="725"/>
      <c r="B36" s="1344" t="s">
        <v>1140</v>
      </c>
      <c r="C36" s="1345" t="s">
        <v>1250</v>
      </c>
      <c r="D36" s="277"/>
      <c r="E36"/>
      <c r="F36"/>
      <c r="G36"/>
      <c r="H36"/>
      <c r="I36"/>
      <c r="J36"/>
      <c r="K36" s="793"/>
      <c r="L36" s="229"/>
      <c r="N36" s="227"/>
      <c r="O36" s="227"/>
      <c r="P36" s="227"/>
      <c r="Q36" s="227"/>
      <c r="R36" s="227"/>
      <c r="S36" s="227"/>
      <c r="T36" s="227"/>
    </row>
    <row r="37" spans="1:20" ht="15.85" customHeight="1" x14ac:dyDescent="0.3">
      <c r="A37" s="725"/>
      <c r="B37"/>
      <c r="C37" s="1345" t="s">
        <v>1251</v>
      </c>
      <c r="D37" s="277"/>
      <c r="E37"/>
      <c r="F37"/>
      <c r="G37"/>
      <c r="H37"/>
      <c r="I37"/>
      <c r="J37"/>
      <c r="K37" s="793"/>
      <c r="L37" s="229"/>
      <c r="N37" s="227"/>
      <c r="O37" s="227"/>
      <c r="P37" s="227"/>
      <c r="Q37" s="227"/>
      <c r="R37" s="227"/>
      <c r="S37" s="227"/>
      <c r="T37" s="227"/>
    </row>
    <row r="38" spans="1:20" ht="15.85" customHeight="1" x14ac:dyDescent="0.3">
      <c r="A38" s="725"/>
      <c r="B38"/>
      <c r="C38" s="1345" t="s">
        <v>1252</v>
      </c>
      <c r="D38" s="277"/>
      <c r="E38"/>
      <c r="F38"/>
      <c r="G38"/>
      <c r="H38"/>
      <c r="I38"/>
      <c r="J38"/>
      <c r="K38" s="793"/>
      <c r="L38" s="229"/>
      <c r="N38" s="227"/>
      <c r="O38" s="227"/>
      <c r="P38" s="227"/>
      <c r="Q38" s="227"/>
      <c r="R38" s="227"/>
      <c r="S38" s="227"/>
      <c r="T38" s="227"/>
    </row>
    <row r="39" spans="1:20" ht="15.85" customHeight="1" x14ac:dyDescent="0.25">
      <c r="A39" s="570"/>
      <c r="B39" s="228"/>
      <c r="C39" s="228"/>
      <c r="D39" s="228"/>
      <c r="E39" s="228"/>
      <c r="F39" s="228"/>
      <c r="G39" s="228"/>
      <c r="H39" s="228"/>
      <c r="I39" s="267"/>
      <c r="J39" s="267"/>
      <c r="K39" s="1245"/>
      <c r="N39" s="227"/>
      <c r="O39" s="227"/>
      <c r="P39" s="227"/>
      <c r="Q39" s="227"/>
      <c r="R39" s="227"/>
      <c r="S39" s="227"/>
      <c r="T39" s="227"/>
    </row>
    <row r="40" spans="1:20" ht="15.85" customHeight="1" x14ac:dyDescent="0.25">
      <c r="A40" s="875"/>
      <c r="B40" s="197"/>
      <c r="C40" s="197"/>
      <c r="D40" s="197"/>
      <c r="E40" s="197"/>
      <c r="F40" s="197"/>
      <c r="G40" s="197"/>
      <c r="H40" s="197"/>
      <c r="I40" s="197"/>
      <c r="J40" s="197"/>
      <c r="N40" s="227"/>
      <c r="O40" s="227"/>
      <c r="P40" s="227"/>
      <c r="Q40" s="227"/>
      <c r="R40" s="227"/>
      <c r="S40" s="227"/>
      <c r="T40" s="227"/>
    </row>
    <row r="41" spans="1:20" ht="15.85" customHeight="1" x14ac:dyDescent="0.25">
      <c r="N41" s="227"/>
      <c r="O41" s="227"/>
      <c r="P41" s="227"/>
      <c r="Q41" s="227"/>
      <c r="R41" s="227"/>
      <c r="S41" s="227"/>
      <c r="T41" s="227"/>
    </row>
    <row r="42" spans="1:20" ht="15.85" customHeight="1" x14ac:dyDescent="0.25">
      <c r="N42" s="227"/>
      <c r="O42" s="227"/>
      <c r="P42" s="227"/>
      <c r="Q42" s="227"/>
      <c r="R42" s="227"/>
      <c r="S42" s="227"/>
      <c r="T42" s="227"/>
    </row>
  </sheetData>
  <sheetProtection algorithmName="SHA-512" hashValue="K4HX6PHBVYvy1719yNhpIBbOHmbOwHYtihyRkZ1coKiWXUsybhY3W+DV9V+CqAnVq34+fTHLdMKlRHtTG+NbWw==" saltValue="yD3bIvnZ3Pq633hqC4QG5g==" spinCount="100000" sheet="1" objects="1" scenarios="1"/>
  <mergeCells count="26">
    <mergeCell ref="B9:B10"/>
    <mergeCell ref="C9:C10"/>
    <mergeCell ref="H9:H10"/>
    <mergeCell ref="I9:K9"/>
    <mergeCell ref="D33:F33"/>
    <mergeCell ref="D23:F23"/>
    <mergeCell ref="D24:F24"/>
    <mergeCell ref="D26:F26"/>
    <mergeCell ref="D27:F27"/>
    <mergeCell ref="D9:G9"/>
    <mergeCell ref="D34:F34"/>
    <mergeCell ref="D28:F28"/>
    <mergeCell ref="D29:F29"/>
    <mergeCell ref="D30:F30"/>
    <mergeCell ref="D31:F31"/>
    <mergeCell ref="D32:F32"/>
    <mergeCell ref="D8:G8"/>
    <mergeCell ref="A1:I1"/>
    <mergeCell ref="D5:F5"/>
    <mergeCell ref="D6:F6"/>
    <mergeCell ref="G5:H5"/>
    <mergeCell ref="G6:H6"/>
    <mergeCell ref="A5:C5"/>
    <mergeCell ref="A6:C6"/>
    <mergeCell ref="A2:K2"/>
    <mergeCell ref="A3:K3"/>
  </mergeCells>
  <phoneticPr fontId="11" type="noConversion"/>
  <conditionalFormatting sqref="A26:D34">
    <cfRule type="expression" dxfId="567" priority="4">
      <formula>CELL("protect",A26)=0</formula>
    </cfRule>
  </conditionalFormatting>
  <conditionalFormatting sqref="A8:J8">
    <cfRule type="expression" dxfId="566" priority="11">
      <formula>CELL("protect",A8)=0</formula>
    </cfRule>
  </conditionalFormatting>
  <conditionalFormatting sqref="A12:XFD22 A1:J1 A2:A3 A4:J4 A7 D7:J7 B9:I9 A9:A10 D10:G10 A23:B24 M23:XFD24 L24 G26:J34 L26:XFD42 A39:K42">
    <cfRule type="expression" dxfId="565" priority="23">
      <formula>CELL("protect",A1)=0</formula>
    </cfRule>
  </conditionalFormatting>
  <conditionalFormatting sqref="B12:B20">
    <cfRule type="expression" dxfId="564" priority="22">
      <formula>CELL("protect",B12)=0</formula>
    </cfRule>
  </conditionalFormatting>
  <conditionalFormatting sqref="B36">
    <cfRule type="expression" dxfId="563" priority="1">
      <formula>CELL("protect",B36)=0</formula>
    </cfRule>
  </conditionalFormatting>
  <conditionalFormatting sqref="C23:D23">
    <cfRule type="expression" dxfId="562" priority="5">
      <formula>CELL("protect",C23)=0</formula>
    </cfRule>
  </conditionalFormatting>
  <conditionalFormatting sqref="G23:J23">
    <cfRule type="expression" dxfId="561" priority="17">
      <formula>CELL("protect",G23)=0</formula>
    </cfRule>
  </conditionalFormatting>
  <conditionalFormatting sqref="J5:K5 A5:H6">
    <cfRule type="expression" dxfId="560" priority="14">
      <formula>CELL("Protect",A5)=0</formula>
    </cfRule>
  </conditionalFormatting>
  <conditionalFormatting sqref="J6:K6">
    <cfRule type="expression" dxfId="559" priority="21">
      <formula>CELL("protect",J6)=0</formula>
    </cfRule>
  </conditionalFormatting>
  <conditionalFormatting sqref="K4:K8">
    <cfRule type="expression" dxfId="558" priority="7">
      <formula>CELL("protect",K4)=0</formula>
    </cfRule>
  </conditionalFormatting>
  <conditionalFormatting sqref="L1:XFD10">
    <cfRule type="expression" dxfId="557" priority="2">
      <formula>CELL("protect",L1)=0</formula>
    </cfRule>
  </conditionalFormatting>
  <printOptions horizontalCentered="1"/>
  <pageMargins left="0.25" right="0.25" top="0.4" bottom="0.4" header="0.25" footer="0.25"/>
  <pageSetup scale="68" orientation="landscape" r:id="rId1"/>
  <headerFooter>
    <oddFooter>&amp;C&amp;"Tahoma,Regular"&amp;10page &amp;P of &amp;N&amp;R&amp;"Tahoma,Regular"&amp;10ID-46, Schedule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lookups!$B$3:$B$4</xm:f>
          </x14:formula1>
          <xm:sqref>K1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N38"/>
  <sheetViews>
    <sheetView showGridLines="0" zoomScale="80" zoomScaleNormal="80" workbookViewId="0">
      <pane ySplit="9" topLeftCell="A10" activePane="bottomLeft" state="frozen"/>
      <selection pane="bottomLeft" activeCell="A10" sqref="A10"/>
    </sheetView>
  </sheetViews>
  <sheetFormatPr defaultColWidth="9" defaultRowHeight="15.85" customHeight="1" x14ac:dyDescent="0.25"/>
  <cols>
    <col min="1" max="1" width="13.33203125" style="5" customWidth="1"/>
    <col min="2" max="2" width="16.21875" style="5" customWidth="1"/>
    <col min="3" max="3" width="25.44140625" style="5" customWidth="1"/>
    <col min="4" max="4" width="38.21875" style="5" customWidth="1"/>
    <col min="5" max="5" width="21.44140625" style="5" customWidth="1"/>
    <col min="6" max="6" width="11.77734375" style="5" customWidth="1"/>
    <col min="7" max="7" width="13.88671875" style="5" customWidth="1"/>
    <col min="8" max="9" width="12.33203125" style="5" customWidth="1"/>
    <col min="10" max="10" width="30.77734375" style="5" customWidth="1"/>
    <col min="11" max="16384" width="9" style="5"/>
  </cols>
  <sheetData>
    <row r="1" spans="1:14" s="73" customFormat="1" ht="15.85" customHeight="1" x14ac:dyDescent="0.25">
      <c r="A1" s="1595"/>
      <c r="B1" s="1596"/>
      <c r="C1" s="1596"/>
      <c r="D1" s="1596"/>
      <c r="E1" s="1596"/>
      <c r="F1" s="1596"/>
      <c r="G1" s="808"/>
      <c r="H1" s="808"/>
      <c r="I1" s="808"/>
      <c r="J1" s="722"/>
      <c r="K1" s="726" t="s">
        <v>1126</v>
      </c>
    </row>
    <row r="2" spans="1:14" s="73" customFormat="1" ht="15.85" customHeight="1" x14ac:dyDescent="0.25">
      <c r="A2" s="1466" t="s">
        <v>114</v>
      </c>
      <c r="B2" s="1493"/>
      <c r="C2" s="1493"/>
      <c r="D2" s="1493"/>
      <c r="E2" s="1493"/>
      <c r="F2" s="1493"/>
      <c r="G2" s="1493"/>
      <c r="H2" s="1493"/>
      <c r="I2" s="1493"/>
      <c r="J2" s="1468"/>
      <c r="K2" s="73" t="s">
        <v>590</v>
      </c>
    </row>
    <row r="3" spans="1:14" s="73" customFormat="1" ht="7.55" customHeight="1" x14ac:dyDescent="0.25">
      <c r="A3" s="803"/>
      <c r="B3" s="804"/>
      <c r="C3" s="804"/>
      <c r="D3" s="804"/>
      <c r="E3" s="804"/>
      <c r="F3" s="804"/>
      <c r="G3" s="804"/>
      <c r="H3" s="520"/>
      <c r="I3" s="520"/>
      <c r="J3" s="477"/>
    </row>
    <row r="4" spans="1:14" s="73" customFormat="1" ht="15.85" customHeight="1" x14ac:dyDescent="0.25">
      <c r="A4" s="1470" t="s">
        <v>95</v>
      </c>
      <c r="B4" s="1498"/>
      <c r="C4" s="1498"/>
      <c r="D4" s="800" t="s">
        <v>45</v>
      </c>
      <c r="E4" s="520"/>
      <c r="F4" s="800" t="s">
        <v>96</v>
      </c>
      <c r="G4" s="520"/>
      <c r="H4" s="520"/>
      <c r="I4" s="800" t="s">
        <v>65</v>
      </c>
      <c r="J4" s="39"/>
      <c r="K4" s="25"/>
      <c r="L4" s="25"/>
      <c r="M4" s="25"/>
      <c r="N4" s="25"/>
    </row>
    <row r="5" spans="1:14" s="73" customFormat="1" ht="15.85" customHeight="1" x14ac:dyDescent="0.25">
      <c r="A5" s="1474">
        <f>'Cover Page'!$A$8</f>
        <v>0</v>
      </c>
      <c r="B5" s="1496"/>
      <c r="C5" s="1496"/>
      <c r="D5" s="801">
        <f>'Cover Page'!$F$8</f>
        <v>0</v>
      </c>
      <c r="E5" s="520"/>
      <c r="F5" s="802">
        <f>'Cover Page'!$K$8</f>
        <v>0</v>
      </c>
      <c r="G5" s="520"/>
      <c r="H5" s="520"/>
      <c r="I5" s="802" t="str">
        <f>TEXT('Cover Page'!$K$10,"mm/dd/yy")&amp;" to "&amp;TEXT('Cover Page'!$M$10,"mm/dd/yy")</f>
        <v>07/01/24 to 06/30/25</v>
      </c>
      <c r="J5" s="39"/>
      <c r="K5" s="25"/>
      <c r="L5" s="25"/>
      <c r="M5" s="25"/>
      <c r="N5" s="25"/>
    </row>
    <row r="6" spans="1:14" s="73" customFormat="1" ht="15.05" customHeight="1" x14ac:dyDescent="0.25">
      <c r="A6" s="469"/>
      <c r="B6" s="520"/>
      <c r="C6" s="54"/>
      <c r="D6" s="54"/>
      <c r="E6" s="54"/>
      <c r="F6" s="25"/>
      <c r="G6" s="25"/>
      <c r="H6" s="731"/>
      <c r="I6" s="731"/>
      <c r="J6" s="477"/>
    </row>
    <row r="7" spans="1:14" ht="15.85" customHeight="1" x14ac:dyDescent="0.25">
      <c r="A7" s="66" t="s">
        <v>37</v>
      </c>
      <c r="B7" s="66" t="s">
        <v>38</v>
      </c>
      <c r="C7" s="66" t="s">
        <v>39</v>
      </c>
      <c r="D7" s="66" t="s">
        <v>40</v>
      </c>
      <c r="E7" s="66" t="s">
        <v>41</v>
      </c>
      <c r="F7" s="66" t="s">
        <v>46</v>
      </c>
      <c r="G7" s="66" t="s">
        <v>67</v>
      </c>
      <c r="H7" s="807" t="s">
        <v>89</v>
      </c>
      <c r="I7" s="807" t="s">
        <v>124</v>
      </c>
      <c r="J7" s="66" t="s">
        <v>309</v>
      </c>
    </row>
    <row r="8" spans="1:14" ht="62.65" customHeight="1" x14ac:dyDescent="0.25">
      <c r="A8" s="761" t="s">
        <v>592</v>
      </c>
      <c r="B8" s="761" t="s">
        <v>591</v>
      </c>
      <c r="C8" s="762" t="s">
        <v>47</v>
      </c>
      <c r="D8" s="761" t="s">
        <v>593</v>
      </c>
      <c r="E8" s="762" t="s">
        <v>48</v>
      </c>
      <c r="F8" s="761" t="s">
        <v>594</v>
      </c>
      <c r="G8" s="761" t="s">
        <v>595</v>
      </c>
      <c r="H8" s="761" t="s">
        <v>1253</v>
      </c>
      <c r="I8" s="761" t="s">
        <v>596</v>
      </c>
      <c r="J8" s="655" t="s">
        <v>1141</v>
      </c>
    </row>
    <row r="9" spans="1:14" ht="15.85" hidden="1" customHeight="1" x14ac:dyDescent="0.25">
      <c r="A9" s="756"/>
      <c r="B9" s="757"/>
      <c r="C9" s="758"/>
      <c r="D9" s="758"/>
      <c r="E9" s="758"/>
      <c r="F9" s="758"/>
      <c r="G9" s="758"/>
      <c r="H9" s="757"/>
      <c r="I9" s="757"/>
      <c r="J9" s="809"/>
    </row>
    <row r="10" spans="1:14" ht="27.7" customHeight="1" x14ac:dyDescent="0.25">
      <c r="A10" s="286"/>
      <c r="B10" s="259"/>
      <c r="C10" s="557"/>
      <c r="D10" s="557"/>
      <c r="E10" s="557"/>
      <c r="F10" s="287"/>
      <c r="G10" s="753"/>
      <c r="H10" s="858" t="str">
        <f>IF(B10&gt;0,+B10-I10,"")</f>
        <v/>
      </c>
      <c r="I10" s="259"/>
      <c r="J10" s="393"/>
    </row>
    <row r="11" spans="1:14" ht="27.7" customHeight="1" x14ac:dyDescent="0.3">
      <c r="A11" s="286"/>
      <c r="B11" s="259"/>
      <c r="C11" s="557"/>
      <c r="D11" s="557"/>
      <c r="E11" s="557"/>
      <c r="F11" s="287"/>
      <c r="G11" s="754"/>
      <c r="H11" s="858" t="str">
        <f t="shared" ref="H11:H29" si="0">IF(B11&gt;0,+B11-I11,"")</f>
        <v/>
      </c>
      <c r="I11" s="259"/>
      <c r="J11" s="393"/>
      <c r="L11"/>
    </row>
    <row r="12" spans="1:14" ht="27.7" customHeight="1" x14ac:dyDescent="0.25">
      <c r="A12" s="286"/>
      <c r="B12" s="259"/>
      <c r="C12" s="557"/>
      <c r="D12" s="557"/>
      <c r="E12" s="557"/>
      <c r="F12" s="287"/>
      <c r="G12" s="754"/>
      <c r="H12" s="858" t="str">
        <f t="shared" si="0"/>
        <v/>
      </c>
      <c r="I12" s="259"/>
      <c r="J12" s="393"/>
    </row>
    <row r="13" spans="1:14" ht="27.7" customHeight="1" x14ac:dyDescent="0.25">
      <c r="A13" s="286"/>
      <c r="B13" s="259"/>
      <c r="C13" s="557"/>
      <c r="D13" s="557"/>
      <c r="E13" s="557"/>
      <c r="F13" s="287"/>
      <c r="G13" s="754"/>
      <c r="H13" s="858" t="str">
        <f t="shared" si="0"/>
        <v/>
      </c>
      <c r="I13" s="259"/>
      <c r="J13" s="393"/>
    </row>
    <row r="14" spans="1:14" ht="27.7" customHeight="1" x14ac:dyDescent="0.25">
      <c r="A14" s="286"/>
      <c r="B14" s="259"/>
      <c r="C14" s="557"/>
      <c r="D14" s="557"/>
      <c r="E14" s="557"/>
      <c r="F14" s="287"/>
      <c r="G14" s="754"/>
      <c r="H14" s="858" t="str">
        <f t="shared" si="0"/>
        <v/>
      </c>
      <c r="I14" s="259"/>
      <c r="J14" s="393"/>
    </row>
    <row r="15" spans="1:14" ht="27.7" customHeight="1" x14ac:dyDescent="0.25">
      <c r="A15" s="286"/>
      <c r="B15" s="259"/>
      <c r="C15" s="557"/>
      <c r="D15" s="557"/>
      <c r="E15" s="557"/>
      <c r="F15" s="287"/>
      <c r="G15" s="754"/>
      <c r="H15" s="858" t="str">
        <f t="shared" si="0"/>
        <v/>
      </c>
      <c r="I15" s="259"/>
      <c r="J15" s="393"/>
    </row>
    <row r="16" spans="1:14" ht="27.7" customHeight="1" x14ac:dyDescent="0.25">
      <c r="A16" s="286"/>
      <c r="B16" s="259"/>
      <c r="C16" s="557"/>
      <c r="D16" s="557"/>
      <c r="E16" s="557"/>
      <c r="F16" s="287"/>
      <c r="G16" s="754"/>
      <c r="H16" s="858" t="str">
        <f t="shared" si="0"/>
        <v/>
      </c>
      <c r="I16" s="259"/>
      <c r="J16" s="393"/>
    </row>
    <row r="17" spans="1:10" ht="27.7" customHeight="1" x14ac:dyDescent="0.25">
      <c r="A17" s="286"/>
      <c r="B17" s="259"/>
      <c r="C17" s="557"/>
      <c r="D17" s="557"/>
      <c r="E17" s="557"/>
      <c r="F17" s="287"/>
      <c r="G17" s="754"/>
      <c r="H17" s="858" t="str">
        <f t="shared" si="0"/>
        <v/>
      </c>
      <c r="I17" s="259"/>
      <c r="J17" s="393"/>
    </row>
    <row r="18" spans="1:10" ht="27.7" customHeight="1" x14ac:dyDescent="0.25">
      <c r="A18" s="286"/>
      <c r="B18" s="259"/>
      <c r="C18" s="557"/>
      <c r="D18" s="557"/>
      <c r="E18" s="557"/>
      <c r="F18" s="287"/>
      <c r="G18" s="754"/>
      <c r="H18" s="858" t="str">
        <f t="shared" si="0"/>
        <v/>
      </c>
      <c r="I18" s="259"/>
      <c r="J18" s="393"/>
    </row>
    <row r="19" spans="1:10" ht="27.7" customHeight="1" x14ac:dyDescent="0.25">
      <c r="A19" s="286"/>
      <c r="B19" s="259"/>
      <c r="C19" s="557"/>
      <c r="D19" s="557"/>
      <c r="E19" s="557"/>
      <c r="F19" s="287"/>
      <c r="G19" s="754"/>
      <c r="H19" s="858" t="str">
        <f t="shared" si="0"/>
        <v/>
      </c>
      <c r="I19" s="259"/>
      <c r="J19" s="393"/>
    </row>
    <row r="20" spans="1:10" ht="27.7" customHeight="1" x14ac:dyDescent="0.25">
      <c r="A20" s="286"/>
      <c r="B20" s="259"/>
      <c r="C20" s="557"/>
      <c r="D20" s="557"/>
      <c r="E20" s="557"/>
      <c r="F20" s="287"/>
      <c r="G20" s="754"/>
      <c r="H20" s="858" t="str">
        <f t="shared" si="0"/>
        <v/>
      </c>
      <c r="I20" s="259"/>
      <c r="J20" s="393"/>
    </row>
    <row r="21" spans="1:10" ht="27.7" customHeight="1" x14ac:dyDescent="0.25">
      <c r="A21" s="286"/>
      <c r="B21" s="259"/>
      <c r="C21" s="557"/>
      <c r="D21" s="557"/>
      <c r="E21" s="557"/>
      <c r="F21" s="287"/>
      <c r="G21" s="754"/>
      <c r="H21" s="858" t="str">
        <f t="shared" si="0"/>
        <v/>
      </c>
      <c r="I21" s="259"/>
      <c r="J21" s="393"/>
    </row>
    <row r="22" spans="1:10" ht="27.7" customHeight="1" x14ac:dyDescent="0.25">
      <c r="A22" s="286"/>
      <c r="B22" s="259"/>
      <c r="C22" s="557"/>
      <c r="D22" s="557"/>
      <c r="E22" s="557"/>
      <c r="F22" s="287"/>
      <c r="G22" s="754"/>
      <c r="H22" s="858" t="str">
        <f t="shared" si="0"/>
        <v/>
      </c>
      <c r="I22" s="259"/>
      <c r="J22" s="393"/>
    </row>
    <row r="23" spans="1:10" ht="27.7" customHeight="1" x14ac:dyDescent="0.25">
      <c r="A23" s="286"/>
      <c r="B23" s="259"/>
      <c r="C23" s="557"/>
      <c r="D23" s="557"/>
      <c r="E23" s="557"/>
      <c r="F23" s="287"/>
      <c r="G23" s="754"/>
      <c r="H23" s="858" t="str">
        <f t="shared" si="0"/>
        <v/>
      </c>
      <c r="I23" s="259"/>
      <c r="J23" s="393"/>
    </row>
    <row r="24" spans="1:10" ht="27.7" customHeight="1" x14ac:dyDescent="0.25">
      <c r="A24" s="286"/>
      <c r="B24" s="259"/>
      <c r="C24" s="557"/>
      <c r="D24" s="557"/>
      <c r="E24" s="557"/>
      <c r="F24" s="287"/>
      <c r="G24" s="754"/>
      <c r="H24" s="858" t="str">
        <f t="shared" si="0"/>
        <v/>
      </c>
      <c r="I24" s="259"/>
      <c r="J24" s="393"/>
    </row>
    <row r="25" spans="1:10" ht="27.7" customHeight="1" x14ac:dyDescent="0.25">
      <c r="A25" s="286"/>
      <c r="B25" s="259"/>
      <c r="C25" s="557"/>
      <c r="D25" s="557"/>
      <c r="E25" s="557"/>
      <c r="F25" s="287"/>
      <c r="G25" s="754"/>
      <c r="H25" s="858" t="str">
        <f t="shared" si="0"/>
        <v/>
      </c>
      <c r="I25" s="259"/>
      <c r="J25" s="393"/>
    </row>
    <row r="26" spans="1:10" ht="27.7" customHeight="1" x14ac:dyDescent="0.25">
      <c r="A26" s="286"/>
      <c r="B26" s="259"/>
      <c r="C26" s="557"/>
      <c r="D26" s="557"/>
      <c r="E26" s="557"/>
      <c r="F26" s="287"/>
      <c r="G26" s="754"/>
      <c r="H26" s="858" t="str">
        <f t="shared" si="0"/>
        <v/>
      </c>
      <c r="I26" s="259"/>
      <c r="J26" s="393"/>
    </row>
    <row r="27" spans="1:10" ht="27.7" customHeight="1" x14ac:dyDescent="0.25">
      <c r="A27" s="286"/>
      <c r="B27" s="259"/>
      <c r="C27" s="557"/>
      <c r="D27" s="557"/>
      <c r="E27" s="557"/>
      <c r="F27" s="287"/>
      <c r="G27" s="754"/>
      <c r="H27" s="858" t="str">
        <f t="shared" si="0"/>
        <v/>
      </c>
      <c r="I27" s="259"/>
      <c r="J27" s="393"/>
    </row>
    <row r="28" spans="1:10" ht="27.7" customHeight="1" x14ac:dyDescent="0.25">
      <c r="A28" s="286"/>
      <c r="B28" s="259"/>
      <c r="C28" s="557"/>
      <c r="D28" s="557"/>
      <c r="E28" s="557"/>
      <c r="F28" s="287"/>
      <c r="G28" s="754"/>
      <c r="H28" s="858" t="str">
        <f t="shared" si="0"/>
        <v/>
      </c>
      <c r="I28" s="259"/>
      <c r="J28" s="393"/>
    </row>
    <row r="29" spans="1:10" ht="27.7" customHeight="1" x14ac:dyDescent="0.25">
      <c r="A29" s="288"/>
      <c r="B29" s="289"/>
      <c r="C29" s="763"/>
      <c r="D29" s="763"/>
      <c r="E29" s="763"/>
      <c r="F29" s="290"/>
      <c r="G29" s="755"/>
      <c r="H29" s="859" t="str">
        <f t="shared" si="0"/>
        <v/>
      </c>
      <c r="I29" s="289"/>
      <c r="J29" s="393"/>
    </row>
    <row r="30" spans="1:10" ht="15.85" customHeight="1" x14ac:dyDescent="0.25">
      <c r="A30" s="9" t="s">
        <v>373</v>
      </c>
      <c r="B30" s="488"/>
      <c r="C30" s="488"/>
      <c r="D30" s="488"/>
      <c r="E30" s="488"/>
      <c r="F30" s="488"/>
      <c r="G30" s="488"/>
      <c r="H30" s="759"/>
      <c r="I30" s="759"/>
      <c r="J30" s="11"/>
    </row>
    <row r="31" spans="1:10" ht="15.85" customHeight="1" x14ac:dyDescent="0.25">
      <c r="A31" s="137"/>
      <c r="B31" s="291"/>
      <c r="E31" s="132"/>
      <c r="F31" s="585"/>
      <c r="J31" s="11"/>
    </row>
    <row r="32" spans="1:10" ht="35.1" customHeight="1" x14ac:dyDescent="0.25">
      <c r="A32" s="137"/>
      <c r="B32" s="1594" t="s">
        <v>532</v>
      </c>
      <c r="C32" s="1594"/>
      <c r="D32" s="1594"/>
      <c r="E32" s="1594"/>
      <c r="G32" s="584" t="s">
        <v>530</v>
      </c>
      <c r="H32" s="584" t="s">
        <v>536</v>
      </c>
      <c r="J32" s="11"/>
    </row>
    <row r="33" spans="1:10" ht="14.4" x14ac:dyDescent="0.25">
      <c r="A33" s="137"/>
      <c r="B33" s="291" t="s">
        <v>533</v>
      </c>
      <c r="E33" s="132"/>
      <c r="F33" s="132" t="s">
        <v>531</v>
      </c>
      <c r="G33" s="292"/>
      <c r="H33" s="764"/>
      <c r="J33" s="11"/>
    </row>
    <row r="34" spans="1:10" ht="15.85" customHeight="1" x14ac:dyDescent="0.25">
      <c r="A34" s="137"/>
      <c r="B34" s="291" t="s">
        <v>534</v>
      </c>
      <c r="E34" s="132"/>
      <c r="F34" s="132" t="s">
        <v>531</v>
      </c>
      <c r="G34" s="292"/>
      <c r="H34" s="765"/>
      <c r="J34" s="11"/>
    </row>
    <row r="35" spans="1:10" ht="15.85" customHeight="1" x14ac:dyDescent="0.25">
      <c r="A35" s="137"/>
      <c r="B35" s="291" t="s">
        <v>535</v>
      </c>
      <c r="E35" s="132"/>
      <c r="F35" s="132" t="s">
        <v>531</v>
      </c>
      <c r="G35" s="292"/>
      <c r="H35" s="765"/>
      <c r="J35" s="11"/>
    </row>
    <row r="36" spans="1:10" ht="15.85" customHeight="1" x14ac:dyDescent="0.25">
      <c r="A36" s="137"/>
      <c r="B36" s="291" t="s">
        <v>134</v>
      </c>
      <c r="E36" s="132"/>
      <c r="F36" s="132" t="s">
        <v>531</v>
      </c>
      <c r="G36" s="292"/>
      <c r="H36" s="765"/>
      <c r="J36" s="11"/>
    </row>
    <row r="37" spans="1:10" ht="6.6" customHeight="1" x14ac:dyDescent="0.25">
      <c r="A37" s="586"/>
      <c r="B37" s="291"/>
      <c r="E37" s="132"/>
      <c r="J37" s="11"/>
    </row>
    <row r="38" spans="1:10" ht="8.3000000000000007" customHeight="1" x14ac:dyDescent="0.25">
      <c r="A38" s="139"/>
      <c r="B38" s="293"/>
      <c r="C38" s="15"/>
      <c r="D38" s="15"/>
      <c r="E38" s="44"/>
      <c r="F38" s="294"/>
      <c r="G38" s="15"/>
      <c r="H38" s="15"/>
      <c r="I38" s="15"/>
      <c r="J38" s="16"/>
    </row>
  </sheetData>
  <sheetProtection algorithmName="SHA-512" hashValue="DNsenQCQa1fJAcv32x60zExPf0ORCCuqyhKYmY2ncuZMI8vsZkrVl6CG20mH9ISxQXK/ZQi4l3GErI24hHusVg==" saltValue="ncxY6svswZzOT+4McYMwlA==" spinCount="100000" sheet="1" objects="1" scenarios="1"/>
  <mergeCells count="5">
    <mergeCell ref="A2:J2"/>
    <mergeCell ref="B32:E32"/>
    <mergeCell ref="A1:F1"/>
    <mergeCell ref="A4:C4"/>
    <mergeCell ref="A5:C5"/>
  </mergeCells>
  <phoneticPr fontId="11" type="noConversion"/>
  <conditionalFormatting sqref="A10:A29">
    <cfRule type="expression" dxfId="556" priority="28" stopIfTrue="1">
      <formula>CELL("protect",A10)=0</formula>
    </cfRule>
  </conditionalFormatting>
  <conditionalFormatting sqref="A37">
    <cfRule type="expression" dxfId="555" priority="10">
      <formula>CELL("protect",A37)=0</formula>
    </cfRule>
  </conditionalFormatting>
  <conditionalFormatting sqref="A33:E37 A32:B32">
    <cfRule type="expression" dxfId="554" priority="11">
      <formula>CELL("protect",A32)=0</formula>
    </cfRule>
  </conditionalFormatting>
  <conditionalFormatting sqref="A10:F30 I4:I5 H10:XFD10 H11:K11 A1:I1 A2 A3:I3 J3:XFD8 C6:I6 A8:F8 A9 C9:G9 K9:XFD9 M11:XFD11 B31:E31 G31:XFD31 G37:XFD40 A38:F40">
    <cfRule type="expression" dxfId="553" priority="29">
      <formula>CELL("protect",A1)=0</formula>
    </cfRule>
  </conditionalFormatting>
  <conditionalFormatting sqref="A7:I7 G37">
    <cfRule type="expression" dxfId="552" priority="26">
      <formula>CELL("protect",A7)=0</formula>
    </cfRule>
  </conditionalFormatting>
  <conditionalFormatting sqref="D4:D5">
    <cfRule type="expression" dxfId="551" priority="20">
      <formula>CELL("protect",D4)=0</formula>
    </cfRule>
  </conditionalFormatting>
  <conditionalFormatting sqref="F4:F5">
    <cfRule type="expression" dxfId="550" priority="19">
      <formula>CELL("protect",F4)=0</formula>
    </cfRule>
  </conditionalFormatting>
  <conditionalFormatting sqref="F32:XFD36">
    <cfRule type="expression" dxfId="549" priority="12">
      <formula>CELL("protect",F32)=0</formula>
    </cfRule>
  </conditionalFormatting>
  <conditionalFormatting sqref="G8:G31">
    <cfRule type="expression" dxfId="548" priority="4">
      <formula>CELL("protect",G8)=0</formula>
    </cfRule>
  </conditionalFormatting>
  <conditionalFormatting sqref="G30">
    <cfRule type="expression" dxfId="547" priority="64" stopIfTrue="1">
      <formula>CELL("protect",G38)=0</formula>
    </cfRule>
  </conditionalFormatting>
  <conditionalFormatting sqref="G31 G37">
    <cfRule type="expression" dxfId="546" priority="166" stopIfTrue="1">
      <formula>CELL("protect",#REF!)=0</formula>
    </cfRule>
  </conditionalFormatting>
  <conditionalFormatting sqref="H8:I8">
    <cfRule type="expression" dxfId="545" priority="5">
      <formula>CELL("protect",H8)=0</formula>
    </cfRule>
  </conditionalFormatting>
  <conditionalFormatting sqref="H12:XFD30">
    <cfRule type="expression" dxfId="544" priority="16">
      <formula>CELL("protect",H12)=0</formula>
    </cfRule>
  </conditionalFormatting>
  <conditionalFormatting sqref="I4 A4:C5">
    <cfRule type="expression" dxfId="543" priority="21">
      <formula>CELL("Protect",A4)=0</formula>
    </cfRule>
  </conditionalFormatting>
  <conditionalFormatting sqref="I5">
    <cfRule type="expression" dxfId="542" priority="17">
      <formula>CELL("protect",I5)=0</formula>
    </cfRule>
  </conditionalFormatting>
  <conditionalFormatting sqref="J10:J29">
    <cfRule type="expression" dxfId="541" priority="3" stopIfTrue="1">
      <formula>CELL("protect",J10)=0</formula>
    </cfRule>
  </conditionalFormatting>
  <conditionalFormatting sqref="K1:XFD2">
    <cfRule type="expression" dxfId="540" priority="1">
      <formula>CELL("protect",K1)=0</formula>
    </cfRule>
  </conditionalFormatting>
  <dataValidations count="2">
    <dataValidation type="whole" allowBlank="1" showInputMessage="1" showErrorMessage="1" error="Enter whole amounts only.  Round cents to the nearest dollar." sqref="F38 G33:H36" xr:uid="{00000000-0002-0000-0A00-000000000000}">
      <formula1>0</formula1>
      <formula2>9999999999999990</formula2>
    </dataValidation>
    <dataValidation type="whole" allowBlank="1" showInputMessage="1" showErrorMessage="1" error="Enter whole amounts only.  Round cents to the nearest dollar." sqref="B10:B29" xr:uid="{00000000-0002-0000-0A00-000001000000}">
      <formula1>0</formula1>
      <formula2>999999999999999000</formula2>
    </dataValidation>
  </dataValidations>
  <printOptions horizontalCentered="1" verticalCentered="1"/>
  <pageMargins left="0.25" right="0.25" top="0.5" bottom="0.4" header="0.25" footer="0.25"/>
  <pageSetup scale="64" orientation="landscape" r:id="rId1"/>
  <headerFooter>
    <oddFooter>&amp;C&amp;"Tahoma,Regular"&amp;10page &amp;P of &amp;N&amp;R&amp;"Tahoma,Regular"&amp;10ID-46, Schedule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C0F1E5F-AAF0-47D4-A979-40AE7056E856}">
          <x14:formula1>
            <xm:f>lookups!$B$3:$B$4</xm:f>
          </x14:formula1>
          <xm:sqref>J1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I42"/>
  <sheetViews>
    <sheetView showGridLines="0" zoomScale="80" zoomScaleNormal="80" workbookViewId="0"/>
  </sheetViews>
  <sheetFormatPr defaultColWidth="9" defaultRowHeight="15.85" customHeight="1" x14ac:dyDescent="0.25"/>
  <cols>
    <col min="1" max="1" width="4.6640625" style="12" customWidth="1"/>
    <col min="2" max="2" width="3.33203125" style="12" customWidth="1"/>
    <col min="3" max="3" width="13.109375" style="12" customWidth="1"/>
    <col min="4" max="4" width="49.88671875" style="12" customWidth="1"/>
    <col min="5" max="5" width="3.33203125" style="12" customWidth="1"/>
    <col min="6" max="6" width="13.109375" style="12" customWidth="1"/>
    <col min="7" max="7" width="3.33203125" style="12" customWidth="1"/>
    <col min="8" max="8" width="4.6640625" style="12" customWidth="1"/>
    <col min="9" max="9" width="13.44140625" style="12" bestFit="1" customWidth="1"/>
    <col min="10" max="16384" width="9" style="12"/>
  </cols>
  <sheetData>
    <row r="1" spans="1:9" s="7" customFormat="1" ht="15.85" customHeight="1" x14ac:dyDescent="0.25">
      <c r="A1" s="741"/>
      <c r="B1" s="742"/>
      <c r="C1" s="1464"/>
      <c r="D1" s="1464"/>
      <c r="E1" s="742"/>
      <c r="F1" s="1597"/>
      <c r="G1" s="1597"/>
      <c r="H1" s="1597"/>
      <c r="I1" s="726" t="s">
        <v>1126</v>
      </c>
    </row>
    <row r="2" spans="1:9" s="7" customFormat="1" ht="15.85" customHeight="1" x14ac:dyDescent="0.25">
      <c r="A2" s="469"/>
      <c r="B2" s="520"/>
      <c r="C2" s="740"/>
      <c r="D2" s="740"/>
      <c r="E2" s="520"/>
      <c r="F2" s="520"/>
      <c r="G2" s="520"/>
      <c r="H2" s="477"/>
    </row>
    <row r="3" spans="1:9" s="7" customFormat="1" ht="15.85" customHeight="1" x14ac:dyDescent="0.25">
      <c r="A3" s="469"/>
      <c r="B3" s="1493" t="s">
        <v>431</v>
      </c>
      <c r="C3" s="1493"/>
      <c r="D3" s="1493"/>
      <c r="E3" s="1493"/>
      <c r="F3" s="1493"/>
      <c r="G3" s="1493"/>
      <c r="H3" s="90"/>
    </row>
    <row r="4" spans="1:9" s="7" customFormat="1" ht="15.85" customHeight="1" x14ac:dyDescent="0.25">
      <c r="A4" s="469"/>
      <c r="B4" s="1493" t="s">
        <v>304</v>
      </c>
      <c r="C4" s="1493"/>
      <c r="D4" s="1493"/>
      <c r="E4" s="1493"/>
      <c r="F4" s="1493"/>
      <c r="G4" s="1493"/>
      <c r="H4" s="477"/>
    </row>
    <row r="5" spans="1:9" s="7" customFormat="1" ht="15.85" customHeight="1" x14ac:dyDescent="0.25">
      <c r="A5" s="469"/>
      <c r="B5" s="520"/>
      <c r="C5" s="86"/>
      <c r="D5" s="86"/>
      <c r="E5" s="520"/>
      <c r="F5" s="520"/>
      <c r="G5" s="520"/>
      <c r="H5" s="477"/>
    </row>
    <row r="6" spans="1:9" s="7" customFormat="1" ht="15.85" customHeight="1" x14ac:dyDescent="0.3">
      <c r="A6" s="469"/>
      <c r="B6" s="520"/>
      <c r="C6" s="132" t="s">
        <v>200</v>
      </c>
      <c r="D6" s="738">
        <f>'Cover Page'!$A$8</f>
        <v>0</v>
      </c>
      <c r="E6" s="766"/>
      <c r="F6" s="766"/>
      <c r="G6" s="766"/>
      <c r="H6" s="477"/>
    </row>
    <row r="7" spans="1:9" s="7" customFormat="1" ht="15.85" customHeight="1" x14ac:dyDescent="0.3">
      <c r="A7" s="469"/>
      <c r="B7" s="520"/>
      <c r="C7" s="132" t="s">
        <v>201</v>
      </c>
      <c r="D7" s="738">
        <f>'Cover Page'!$F$8</f>
        <v>0</v>
      </c>
      <c r="E7" s="766"/>
      <c r="F7" s="766"/>
      <c r="G7" s="766"/>
      <c r="H7" s="477"/>
    </row>
    <row r="8" spans="1:9" s="7" customFormat="1" ht="15.85" customHeight="1" x14ac:dyDescent="0.3">
      <c r="A8" s="469"/>
      <c r="B8" s="520"/>
      <c r="C8" s="132" t="s">
        <v>202</v>
      </c>
      <c r="D8" s="739">
        <f>'Cover Page'!$K$8</f>
        <v>0</v>
      </c>
      <c r="E8" s="766"/>
      <c r="F8" s="766"/>
      <c r="G8" s="766"/>
      <c r="H8" s="477"/>
    </row>
    <row r="9" spans="1:9" s="7" customFormat="1" ht="15.85" customHeight="1" x14ac:dyDescent="0.3">
      <c r="A9" s="469"/>
      <c r="B9" s="520"/>
      <c r="C9" s="132" t="s">
        <v>203</v>
      </c>
      <c r="D9" s="739" t="str">
        <f>TEXT('Cover Page'!$K$10,"mm/dd/yy")&amp;" to "&amp;TEXT('Cover Page'!$M$10,"mm/dd/yy")</f>
        <v>07/01/24 to 06/30/25</v>
      </c>
      <c r="E9" s="766"/>
      <c r="F9" s="766"/>
      <c r="G9" s="766"/>
      <c r="H9" s="477"/>
    </row>
    <row r="10" spans="1:9" s="25" customFormat="1" ht="15.85" customHeight="1" x14ac:dyDescent="0.3">
      <c r="A10" s="725"/>
      <c r="B10" s="528"/>
      <c r="C10" s="528"/>
      <c r="D10" s="528"/>
      <c r="E10" s="528"/>
      <c r="F10" s="528"/>
      <c r="H10" s="39"/>
    </row>
    <row r="11" spans="1:9" ht="15.85" customHeight="1" x14ac:dyDescent="0.25">
      <c r="A11" s="137"/>
      <c r="B11" s="5"/>
      <c r="C11" s="95"/>
      <c r="D11" s="95"/>
      <c r="E11" s="95"/>
      <c r="F11" s="95"/>
      <c r="G11" s="95"/>
      <c r="H11" s="216"/>
    </row>
    <row r="12" spans="1:9" ht="5.95" customHeight="1" x14ac:dyDescent="0.25">
      <c r="A12" s="137"/>
      <c r="B12" s="65"/>
      <c r="C12" s="65"/>
      <c r="D12" s="65"/>
      <c r="E12" s="65"/>
      <c r="F12" s="218"/>
      <c r="G12" s="65"/>
      <c r="H12" s="216"/>
    </row>
    <row r="13" spans="1:9" ht="15.85" customHeight="1" x14ac:dyDescent="0.25">
      <c r="A13" s="137"/>
      <c r="B13" s="65"/>
      <c r="C13" s="124" t="s">
        <v>316</v>
      </c>
      <c r="D13" s="124"/>
      <c r="E13" s="65"/>
      <c r="F13" s="247"/>
      <c r="G13" s="65"/>
      <c r="H13" s="216"/>
    </row>
    <row r="14" spans="1:9" ht="5.95" customHeight="1" x14ac:dyDescent="0.25">
      <c r="A14" s="137"/>
      <c r="B14" s="65"/>
      <c r="C14" s="65"/>
      <c r="D14" s="65"/>
      <c r="E14" s="65"/>
      <c r="F14" s="218"/>
      <c r="G14" s="65"/>
      <c r="H14" s="216"/>
    </row>
    <row r="15" spans="1:9" ht="15.85" customHeight="1" x14ac:dyDescent="0.25">
      <c r="A15" s="137"/>
      <c r="B15" s="65"/>
      <c r="C15" s="170" t="s">
        <v>49</v>
      </c>
      <c r="D15" s="95"/>
      <c r="E15" s="65"/>
      <c r="F15" s="218"/>
      <c r="G15" s="65"/>
      <c r="H15" s="216"/>
    </row>
    <row r="16" spans="1:9" ht="15.85" customHeight="1" x14ac:dyDescent="0.25">
      <c r="A16" s="137"/>
      <c r="B16" s="65"/>
      <c r="C16" s="111" t="s">
        <v>50</v>
      </c>
      <c r="D16" s="295"/>
      <c r="E16" s="65"/>
      <c r="F16" s="247"/>
      <c r="G16" s="65"/>
      <c r="H16" s="216"/>
    </row>
    <row r="17" spans="1:8" ht="15.85" customHeight="1" x14ac:dyDescent="0.25">
      <c r="A17" s="137"/>
      <c r="B17" s="65"/>
      <c r="C17" s="111" t="s">
        <v>115</v>
      </c>
      <c r="D17" s="295"/>
      <c r="E17" s="65"/>
      <c r="F17" s="247"/>
      <c r="G17" s="65"/>
      <c r="H17" s="216"/>
    </row>
    <row r="18" spans="1:8" ht="15.85" customHeight="1" x14ac:dyDescent="0.25">
      <c r="A18" s="137"/>
      <c r="B18" s="65"/>
      <c r="C18" s="111" t="s">
        <v>51</v>
      </c>
      <c r="D18" s="295"/>
      <c r="E18" s="65"/>
      <c r="F18" s="247"/>
      <c r="G18" s="65"/>
      <c r="H18" s="216"/>
    </row>
    <row r="19" spans="1:8" ht="15.85" customHeight="1" x14ac:dyDescent="0.25">
      <c r="A19" s="137"/>
      <c r="B19" s="65"/>
      <c r="C19" s="111" t="s">
        <v>52</v>
      </c>
      <c r="D19" s="295"/>
      <c r="E19" s="65"/>
      <c r="F19" s="248"/>
      <c r="G19" s="65"/>
      <c r="H19" s="216"/>
    </row>
    <row r="20" spans="1:8" ht="15.85" customHeight="1" x14ac:dyDescent="0.25">
      <c r="A20" s="137"/>
      <c r="B20" s="65"/>
      <c r="C20" s="112" t="s">
        <v>220</v>
      </c>
      <c r="D20" s="296"/>
      <c r="E20" s="65"/>
      <c r="F20" s="247"/>
      <c r="G20" s="65"/>
      <c r="H20" s="216"/>
    </row>
    <row r="21" spans="1:8" ht="15.85" customHeight="1" x14ac:dyDescent="0.25">
      <c r="A21" s="137"/>
      <c r="B21" s="65"/>
      <c r="C21" s="112" t="s">
        <v>221</v>
      </c>
      <c r="D21" s="296"/>
      <c r="E21" s="65"/>
      <c r="F21" s="247"/>
      <c r="G21" s="65"/>
      <c r="H21" s="216"/>
    </row>
    <row r="22" spans="1:8" ht="15.85" customHeight="1" x14ac:dyDescent="0.25">
      <c r="A22" s="137"/>
      <c r="B22" s="65"/>
      <c r="C22" s="112" t="s">
        <v>222</v>
      </c>
      <c r="D22" s="296"/>
      <c r="E22" s="65"/>
      <c r="F22" s="247"/>
      <c r="G22" s="65"/>
      <c r="H22" s="216"/>
    </row>
    <row r="23" spans="1:8" ht="5.95" customHeight="1" x14ac:dyDescent="0.25">
      <c r="A23" s="137"/>
      <c r="B23" s="65"/>
      <c r="C23" s="65"/>
      <c r="D23" s="65"/>
      <c r="E23" s="65"/>
      <c r="F23" s="218"/>
      <c r="G23" s="65"/>
      <c r="H23" s="216"/>
    </row>
    <row r="24" spans="1:8" ht="15.85" customHeight="1" x14ac:dyDescent="0.25">
      <c r="A24" s="137"/>
      <c r="B24" s="65"/>
      <c r="C24" s="201" t="s">
        <v>273</v>
      </c>
      <c r="D24" s="95"/>
      <c r="E24" s="65"/>
      <c r="F24" s="231">
        <f>SUM(F16:F22)</f>
        <v>0</v>
      </c>
      <c r="G24" s="65"/>
      <c r="H24" s="216"/>
    </row>
    <row r="25" spans="1:8" ht="5.95" customHeight="1" x14ac:dyDescent="0.25">
      <c r="A25" s="137"/>
      <c r="B25" s="65"/>
      <c r="C25" s="65"/>
      <c r="D25" s="65"/>
      <c r="E25" s="65"/>
      <c r="F25" s="218"/>
      <c r="G25" s="65"/>
      <c r="H25" s="216"/>
    </row>
    <row r="26" spans="1:8" ht="15.85" customHeight="1" x14ac:dyDescent="0.25">
      <c r="A26" s="137"/>
      <c r="B26" s="65"/>
      <c r="C26" s="170" t="s">
        <v>53</v>
      </c>
      <c r="D26" s="95"/>
      <c r="E26" s="65"/>
      <c r="F26" s="218"/>
      <c r="G26" s="65"/>
      <c r="H26" s="216"/>
    </row>
    <row r="27" spans="1:8" ht="15.85" customHeight="1" x14ac:dyDescent="0.25">
      <c r="A27" s="137"/>
      <c r="B27" s="65"/>
      <c r="C27" s="111" t="s">
        <v>54</v>
      </c>
      <c r="D27" s="295"/>
      <c r="E27" s="65"/>
      <c r="F27" s="247"/>
      <c r="G27" s="65"/>
      <c r="H27" s="216"/>
    </row>
    <row r="28" spans="1:8" ht="15.85" customHeight="1" x14ac:dyDescent="0.25">
      <c r="A28" s="137"/>
      <c r="B28" s="65"/>
      <c r="C28" s="111" t="s">
        <v>116</v>
      </c>
      <c r="D28" s="295"/>
      <c r="E28" s="65"/>
      <c r="F28" s="247"/>
      <c r="G28" s="65"/>
      <c r="H28" s="216"/>
    </row>
    <row r="29" spans="1:8" ht="15.85" customHeight="1" x14ac:dyDescent="0.25">
      <c r="A29" s="137"/>
      <c r="B29" s="65"/>
      <c r="C29" s="111" t="s">
        <v>55</v>
      </c>
      <c r="D29" s="295"/>
      <c r="E29" s="65"/>
      <c r="F29" s="247"/>
      <c r="G29" s="65"/>
      <c r="H29" s="216"/>
    </row>
    <row r="30" spans="1:8" ht="15.85" customHeight="1" x14ac:dyDescent="0.25">
      <c r="A30" s="137"/>
      <c r="B30" s="65"/>
      <c r="C30" s="111" t="s">
        <v>56</v>
      </c>
      <c r="D30" s="295"/>
      <c r="E30" s="65"/>
      <c r="F30" s="248"/>
      <c r="G30" s="65"/>
      <c r="H30" s="216"/>
    </row>
    <row r="31" spans="1:8" ht="15.85" customHeight="1" x14ac:dyDescent="0.25">
      <c r="A31" s="137"/>
      <c r="B31" s="65"/>
      <c r="C31" s="112" t="s">
        <v>220</v>
      </c>
      <c r="D31" s="296" t="s">
        <v>122</v>
      </c>
      <c r="E31" s="65"/>
      <c r="F31" s="247"/>
      <c r="G31" s="65"/>
      <c r="H31" s="216"/>
    </row>
    <row r="32" spans="1:8" ht="15.85" customHeight="1" x14ac:dyDescent="0.25">
      <c r="A32" s="137"/>
      <c r="B32" s="65"/>
      <c r="C32" s="112" t="s">
        <v>221</v>
      </c>
      <c r="D32" s="296"/>
      <c r="E32" s="65"/>
      <c r="F32" s="247"/>
      <c r="G32" s="65"/>
      <c r="H32" s="216"/>
    </row>
    <row r="33" spans="1:8" ht="15.85" customHeight="1" x14ac:dyDescent="0.25">
      <c r="A33" s="137"/>
      <c r="B33" s="65"/>
      <c r="C33" s="112" t="s">
        <v>222</v>
      </c>
      <c r="D33" s="296"/>
      <c r="E33" s="65"/>
      <c r="F33" s="247"/>
      <c r="G33" s="65"/>
      <c r="H33" s="216"/>
    </row>
    <row r="34" spans="1:8" ht="5.95" customHeight="1" x14ac:dyDescent="0.25">
      <c r="A34" s="137"/>
      <c r="B34" s="65"/>
      <c r="C34" s="65"/>
      <c r="D34" s="65"/>
      <c r="E34" s="65"/>
      <c r="F34" s="218"/>
      <c r="G34" s="65"/>
      <c r="H34" s="216"/>
    </row>
    <row r="35" spans="1:8" ht="15.85" customHeight="1" x14ac:dyDescent="0.25">
      <c r="A35" s="137"/>
      <c r="B35" s="65"/>
      <c r="C35" s="201" t="s">
        <v>274</v>
      </c>
      <c r="D35" s="5"/>
      <c r="E35" s="65"/>
      <c r="F35" s="231">
        <f>SUM(F27:F33)</f>
        <v>0</v>
      </c>
      <c r="G35" s="65"/>
      <c r="H35" s="216"/>
    </row>
    <row r="36" spans="1:8" ht="5.95" customHeight="1" x14ac:dyDescent="0.25">
      <c r="A36" s="137"/>
      <c r="B36" s="65"/>
      <c r="C36" s="65"/>
      <c r="D36" s="65"/>
      <c r="E36" s="65"/>
      <c r="F36" s="218"/>
      <c r="G36" s="65"/>
      <c r="H36" s="216"/>
    </row>
    <row r="37" spans="1:8" ht="15.85" customHeight="1" x14ac:dyDescent="0.25">
      <c r="A37" s="137"/>
      <c r="B37" s="65"/>
      <c r="C37" s="5" t="s">
        <v>57</v>
      </c>
      <c r="D37" s="5"/>
      <c r="E37" s="65"/>
      <c r="F37" s="446">
        <f>SUM(F13+F24-F35)</f>
        <v>0</v>
      </c>
      <c r="G37" s="65"/>
      <c r="H37" s="216"/>
    </row>
    <row r="38" spans="1:8" ht="5.95" customHeight="1" x14ac:dyDescent="0.25">
      <c r="A38" s="137"/>
      <c r="B38" s="65"/>
      <c r="C38" s="65"/>
      <c r="D38" s="65"/>
      <c r="E38" s="65"/>
      <c r="F38" s="218"/>
      <c r="G38" s="65"/>
      <c r="H38" s="216"/>
    </row>
    <row r="39" spans="1:8" s="215" customFormat="1" ht="14.4" x14ac:dyDescent="0.25">
      <c r="A39" s="104"/>
      <c r="B39" s="95"/>
      <c r="C39" s="95"/>
      <c r="D39" s="95"/>
      <c r="E39" s="95"/>
      <c r="F39" s="468"/>
      <c r="G39" s="95"/>
      <c r="H39" s="216"/>
    </row>
    <row r="40" spans="1:8" s="215" customFormat="1" ht="14.4" x14ac:dyDescent="0.25">
      <c r="A40" s="97"/>
      <c r="B40" s="98"/>
      <c r="C40" s="98"/>
      <c r="D40" s="98"/>
      <c r="E40" s="98"/>
      <c r="F40" s="297"/>
      <c r="G40" s="98"/>
      <c r="H40" s="101"/>
    </row>
    <row r="41" spans="1:8" ht="15.85" customHeight="1" x14ac:dyDescent="0.25">
      <c r="H41" s="215"/>
    </row>
    <row r="42" spans="1:8" ht="15.85" customHeight="1" x14ac:dyDescent="0.25">
      <c r="H42" s="215"/>
    </row>
  </sheetData>
  <sheetProtection algorithmName="SHA-512" hashValue="QhO0TL/B9316ZHB81wlhfvMw02GLIqYSHvmHtCS8PH4V/gHLmWWWBCe9nRICYqFXtEp7LwF+Da8paoAr/+voEQ==" saltValue="TeX8B/MSvzJA8WgYBaslww==" spinCount="100000" sheet="1" objects="1" scenarios="1"/>
  <mergeCells count="4">
    <mergeCell ref="B4:G4"/>
    <mergeCell ref="C1:D1"/>
    <mergeCell ref="F1:H1"/>
    <mergeCell ref="B3:G3"/>
  </mergeCells>
  <phoneticPr fontId="11" type="noConversion"/>
  <conditionalFormatting sqref="A1:E1 O1:XFD40 A2:N2 I3:N3 A3:B4 H4:N4 A5:N5 I6:N9 A7:C9 G10:N10 A11:N40 A41:XFD1048576">
    <cfRule type="expression" dxfId="539" priority="16">
      <formula>CELL("protect",A1)=0</formula>
    </cfRule>
  </conditionalFormatting>
  <conditionalFormatting sqref="C7:C9">
    <cfRule type="expression" dxfId="538" priority="14">
      <formula>CELL("Protect",C7)=0</formula>
    </cfRule>
  </conditionalFormatting>
  <conditionalFormatting sqref="C6:D6 D7:D8">
    <cfRule type="expression" dxfId="537" priority="11">
      <formula>CELL("Protect",C6)=0</formula>
    </cfRule>
  </conditionalFormatting>
  <conditionalFormatting sqref="D9">
    <cfRule type="expression" dxfId="536" priority="13">
      <formula>CELL("protect",D9)=0</formula>
    </cfRule>
  </conditionalFormatting>
  <conditionalFormatting sqref="I1:N1">
    <cfRule type="expression" dxfId="535" priority="1">
      <formula>CELL("protect",I1)=0</formula>
    </cfRule>
  </conditionalFormatting>
  <dataValidations count="1">
    <dataValidation type="whole" allowBlank="1" showInputMessage="1" showErrorMessage="1" error="Enter whole amounts only.  Round cents to the nearest dollar." sqref="F16:F18 F20:F22 F27:F29 F31:F33" xr:uid="{00000000-0002-0000-0B00-000000000000}">
      <formula1>0</formula1>
      <formula2>999999999999999000</formula2>
    </dataValidation>
  </dataValidations>
  <printOptions horizontalCentered="1"/>
  <pageMargins left="0.5" right="0.5" top="0.75" bottom="0.5" header="0.25" footer="0.5"/>
  <pageSetup scale="94" orientation="portrait" cellComments="atEnd" r:id="rId1"/>
  <headerFooter>
    <oddFooter>&amp;C&amp;"Tahoma,Regular"&amp;10Page &amp;P of &amp;N&amp;R&amp;"Tahoma,Regular"&amp;10ID-46, Schedule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Choose Standard or Waiver from dropdown" xr:uid="{217D6BA2-B3E5-487E-81B3-F451E4D20FCE}">
          <x14:formula1>
            <xm:f>lookups!$B$3:$B$4</xm:f>
          </x14:formula1>
          <xm:sqref>F1:H1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K24"/>
  <sheetViews>
    <sheetView showGridLines="0" zoomScale="90" zoomScaleNormal="90" workbookViewId="0"/>
  </sheetViews>
  <sheetFormatPr defaultColWidth="9" defaultRowHeight="14.4" x14ac:dyDescent="0.25"/>
  <cols>
    <col min="1" max="1" width="1.88671875" style="12" customWidth="1"/>
    <col min="2" max="2" width="4.109375" style="12" customWidth="1"/>
    <col min="3" max="3" width="24.6640625" style="12" customWidth="1"/>
    <col min="4" max="4" width="15.6640625" style="12" customWidth="1"/>
    <col min="5" max="5" width="4.6640625" style="12" customWidth="1"/>
    <col min="6" max="6" width="3.77734375" style="12" customWidth="1"/>
    <col min="7" max="7" width="32.88671875" style="12" customWidth="1"/>
    <col min="8" max="8" width="17.109375" style="12" customWidth="1"/>
    <col min="9" max="9" width="1.88671875" style="12" customWidth="1"/>
    <col min="10" max="10" width="13.44140625" style="12" bestFit="1" customWidth="1"/>
    <col min="11" max="16384" width="9" style="12"/>
  </cols>
  <sheetData>
    <row r="1" spans="1:11" s="7" customFormat="1" ht="19.600000000000001" customHeight="1" x14ac:dyDescent="0.25">
      <c r="A1" s="741"/>
      <c r="B1" s="735"/>
      <c r="C1" s="735"/>
      <c r="D1" s="735"/>
      <c r="E1" s="735"/>
      <c r="F1" s="735"/>
      <c r="G1" s="735"/>
      <c r="H1" s="1600"/>
      <c r="I1" s="1601"/>
      <c r="J1" s="726" t="s">
        <v>1126</v>
      </c>
    </row>
    <row r="2" spans="1:11" s="7" customFormat="1" ht="20.2" customHeight="1" x14ac:dyDescent="0.25">
      <c r="A2" s="469"/>
      <c r="B2" s="1495" t="s">
        <v>432</v>
      </c>
      <c r="C2" s="1495"/>
      <c r="D2" s="1495"/>
      <c r="E2" s="1495"/>
      <c r="F2" s="1495"/>
      <c r="G2" s="1495"/>
      <c r="H2" s="1495"/>
      <c r="I2" s="39"/>
      <c r="J2" s="7" t="s">
        <v>597</v>
      </c>
    </row>
    <row r="3" spans="1:11" s="7" customFormat="1" ht="15.05" x14ac:dyDescent="0.25">
      <c r="A3" s="469"/>
      <c r="B3" s="1495" t="s">
        <v>305</v>
      </c>
      <c r="C3" s="1495"/>
      <c r="D3" s="1495"/>
      <c r="E3" s="1495"/>
      <c r="F3" s="1495"/>
      <c r="G3" s="1495"/>
      <c r="H3" s="1495"/>
      <c r="I3" s="39"/>
    </row>
    <row r="4" spans="1:11" s="7" customFormat="1" ht="15.05" x14ac:dyDescent="0.25">
      <c r="A4" s="469"/>
      <c r="B4" s="85"/>
      <c r="C4" s="85"/>
      <c r="D4" s="85"/>
      <c r="E4" s="85"/>
      <c r="F4" s="85"/>
      <c r="G4" s="25"/>
      <c r="H4" s="25"/>
      <c r="I4" s="39"/>
    </row>
    <row r="5" spans="1:11" s="7" customFormat="1" ht="15.05" x14ac:dyDescent="0.25">
      <c r="A5" s="469"/>
      <c r="B5" s="520"/>
      <c r="C5" s="520"/>
      <c r="D5" s="520"/>
      <c r="E5" s="520"/>
      <c r="F5" s="132" t="s">
        <v>200</v>
      </c>
      <c r="G5" s="738">
        <f>'Cover Page'!$A$8</f>
        <v>0</v>
      </c>
      <c r="H5" s="738"/>
      <c r="I5" s="477"/>
    </row>
    <row r="6" spans="1:11" s="7" customFormat="1" ht="15.05" x14ac:dyDescent="0.25">
      <c r="A6" s="469"/>
      <c r="B6" s="520"/>
      <c r="C6" s="520"/>
      <c r="D6" s="520"/>
      <c r="E6" s="520"/>
      <c r="F6" s="132" t="s">
        <v>201</v>
      </c>
      <c r="G6" s="738">
        <f>'Cover Page'!$F$8</f>
        <v>0</v>
      </c>
      <c r="H6" s="738"/>
      <c r="I6" s="477"/>
    </row>
    <row r="7" spans="1:11" s="7" customFormat="1" ht="15.05" x14ac:dyDescent="0.25">
      <c r="A7" s="469"/>
      <c r="B7" s="520"/>
      <c r="C7" s="520"/>
      <c r="D7" s="520"/>
      <c r="E7" s="520"/>
      <c r="F7" s="132" t="s">
        <v>202</v>
      </c>
      <c r="G7" s="739">
        <f>'Cover Page'!$K$8</f>
        <v>0</v>
      </c>
      <c r="H7" s="739"/>
      <c r="I7" s="477"/>
    </row>
    <row r="8" spans="1:11" s="7" customFormat="1" ht="15.05" x14ac:dyDescent="0.25">
      <c r="A8" s="469"/>
      <c r="B8" s="747"/>
      <c r="C8" s="747"/>
      <c r="D8" s="63"/>
      <c r="E8" s="63"/>
      <c r="F8" s="132" t="s">
        <v>203</v>
      </c>
      <c r="G8" s="739" t="str">
        <f>TEXT('Cover Page'!$K$10,"mm/dd/yy")&amp;" to "&amp;TEXT('Cover Page'!$M$10,"mm/dd/yy")</f>
        <v>07/01/24 to 06/30/25</v>
      </c>
      <c r="H8" s="739"/>
      <c r="I8" s="477"/>
    </row>
    <row r="9" spans="1:11" s="7" customFormat="1" ht="15.65" x14ac:dyDescent="0.3">
      <c r="A9" s="469"/>
      <c r="B9" s="528"/>
      <c r="C9" s="528"/>
      <c r="D9" s="528"/>
      <c r="E9" s="528"/>
      <c r="F9" s="528"/>
      <c r="G9" s="528"/>
      <c r="H9" s="520"/>
      <c r="I9" s="477"/>
    </row>
    <row r="10" spans="1:11" s="215" customFormat="1" x14ac:dyDescent="0.25">
      <c r="A10" s="104"/>
      <c r="B10" s="95"/>
      <c r="C10" s="95"/>
      <c r="D10" s="95"/>
      <c r="E10" s="95"/>
      <c r="F10" s="95"/>
      <c r="G10" s="95"/>
      <c r="H10" s="95"/>
      <c r="I10" s="216"/>
    </row>
    <row r="11" spans="1:11" x14ac:dyDescent="0.25">
      <c r="A11" s="137"/>
      <c r="B11" s="194" t="s">
        <v>509</v>
      </c>
      <c r="C11" s="5"/>
      <c r="D11" s="5"/>
      <c r="E11" s="5"/>
      <c r="F11" s="5"/>
      <c r="G11" s="5"/>
      <c r="H11" s="475" t="s">
        <v>375</v>
      </c>
      <c r="I11" s="11"/>
    </row>
    <row r="12" spans="1:11" ht="17.25" customHeight="1" x14ac:dyDescent="0.3">
      <c r="A12" s="137"/>
      <c r="B12" s="743" t="s">
        <v>236</v>
      </c>
      <c r="C12" s="197" t="s">
        <v>311</v>
      </c>
      <c r="D12" s="5"/>
      <c r="E12" s="5"/>
      <c r="F12" s="5"/>
      <c r="G12" s="5"/>
      <c r="H12" s="733"/>
      <c r="I12" s="465"/>
      <c r="J12" s="166"/>
      <c r="K12"/>
    </row>
    <row r="13" spans="1:11" s="550" customFormat="1" ht="49.5" customHeight="1" x14ac:dyDescent="0.3">
      <c r="A13" s="1754"/>
      <c r="B13" s="875" t="s">
        <v>237</v>
      </c>
      <c r="C13" s="1755" t="s">
        <v>374</v>
      </c>
      <c r="D13" s="1756"/>
      <c r="E13" s="1757"/>
      <c r="F13" s="1758"/>
      <c r="G13" s="1759"/>
      <c r="H13" s="1760"/>
      <c r="I13" s="1761"/>
    </row>
    <row r="14" spans="1:11" ht="17.25" customHeight="1" x14ac:dyDescent="0.25">
      <c r="A14" s="137"/>
      <c r="B14" s="743" t="s">
        <v>238</v>
      </c>
      <c r="C14" s="197" t="s">
        <v>318</v>
      </c>
      <c r="D14" s="5"/>
      <c r="E14" s="5"/>
      <c r="F14" s="5"/>
      <c r="G14" s="5"/>
      <c r="H14" s="245"/>
      <c r="I14" s="11"/>
    </row>
    <row r="15" spans="1:11" ht="17.25" customHeight="1" x14ac:dyDescent="0.25">
      <c r="A15" s="137"/>
      <c r="B15" s="5"/>
      <c r="C15" s="299" t="s">
        <v>317</v>
      </c>
      <c r="D15" s="5"/>
      <c r="E15" s="5"/>
      <c r="F15" s="5"/>
      <c r="G15" s="5"/>
      <c r="H15" s="795"/>
      <c r="I15" s="11"/>
    </row>
    <row r="16" spans="1:11" ht="17.25" customHeight="1" x14ac:dyDescent="0.25">
      <c r="A16" s="137"/>
      <c r="B16" s="743" t="s">
        <v>240</v>
      </c>
      <c r="C16" s="197" t="s">
        <v>239</v>
      </c>
      <c r="D16" s="197"/>
      <c r="E16" s="5"/>
      <c r="F16" s="5"/>
      <c r="G16" s="5"/>
      <c r="H16" s="795"/>
      <c r="I16" s="11"/>
    </row>
    <row r="17" spans="1:9" ht="17.25" customHeight="1" x14ac:dyDescent="0.25">
      <c r="A17" s="137"/>
      <c r="B17" s="743" t="s">
        <v>241</v>
      </c>
      <c r="C17" s="197" t="s">
        <v>243</v>
      </c>
      <c r="D17" s="197"/>
      <c r="E17" s="5"/>
      <c r="F17" s="5"/>
      <c r="G17" s="5"/>
      <c r="H17" s="795"/>
      <c r="I17" s="11"/>
    </row>
    <row r="18" spans="1:9" ht="17.25" customHeight="1" x14ac:dyDescent="0.25">
      <c r="A18" s="137"/>
      <c r="B18" s="743" t="s">
        <v>242</v>
      </c>
      <c r="C18" s="197" t="s">
        <v>1255</v>
      </c>
      <c r="D18" s="197"/>
      <c r="E18" s="5"/>
      <c r="F18" s="5"/>
      <c r="G18" s="5"/>
      <c r="H18" s="245"/>
      <c r="I18" s="11"/>
    </row>
    <row r="19" spans="1:9" ht="17.25" customHeight="1" x14ac:dyDescent="0.25">
      <c r="A19" s="137"/>
      <c r="B19" s="5"/>
      <c r="C19" s="299" t="s">
        <v>1254</v>
      </c>
      <c r="D19" s="197"/>
      <c r="E19" s="5"/>
      <c r="F19" s="5"/>
      <c r="G19" s="5"/>
      <c r="H19" s="795"/>
      <c r="I19" s="11"/>
    </row>
    <row r="20" spans="1:9" ht="17.25" customHeight="1" x14ac:dyDescent="0.25">
      <c r="A20" s="137"/>
      <c r="B20" s="197"/>
      <c r="C20" s="5"/>
      <c r="D20" s="299"/>
      <c r="E20" s="197"/>
      <c r="F20" s="197"/>
      <c r="G20" s="5"/>
      <c r="H20" s="5"/>
      <c r="I20" s="216"/>
    </row>
    <row r="21" spans="1:9" s="18" customFormat="1" ht="5.95" customHeight="1" x14ac:dyDescent="0.2">
      <c r="A21" s="383"/>
      <c r="B21" s="384"/>
      <c r="C21" s="385"/>
      <c r="D21" s="386"/>
      <c r="E21" s="387"/>
      <c r="F21" s="387"/>
      <c r="G21" s="6"/>
      <c r="H21" s="6"/>
      <c r="I21" s="373"/>
    </row>
    <row r="22" spans="1:9" s="772" customFormat="1" ht="28.5" customHeight="1" x14ac:dyDescent="0.3">
      <c r="A22" s="767"/>
      <c r="B22" s="768" t="s">
        <v>598</v>
      </c>
      <c r="C22" s="769"/>
      <c r="D22" s="770"/>
      <c r="E22" s="771"/>
      <c r="F22" s="771"/>
      <c r="G22" s="1598"/>
      <c r="H22" s="1599"/>
      <c r="I22" s="897"/>
    </row>
    <row r="23" spans="1:9" s="18" customFormat="1" ht="28.5" customHeight="1" x14ac:dyDescent="0.3">
      <c r="A23" s="394"/>
      <c r="B23" s="6"/>
      <c r="C23" s="385"/>
      <c r="D23" s="386"/>
      <c r="E23" s="528"/>
      <c r="F23" s="528"/>
      <c r="G23" s="528"/>
      <c r="H23" s="528"/>
      <c r="I23" s="898"/>
    </row>
    <row r="24" spans="1:9" x14ac:dyDescent="0.25">
      <c r="A24" s="139"/>
      <c r="B24" s="15"/>
      <c r="C24" s="15"/>
      <c r="D24" s="15"/>
      <c r="E24" s="15"/>
      <c r="F24" s="15"/>
      <c r="G24" s="15"/>
      <c r="H24" s="15"/>
      <c r="I24" s="16"/>
    </row>
  </sheetData>
  <sheetProtection algorithmName="SHA-512" hashValue="dtDHARjCvG/teGg7/NOSfkubYs3xygT+Kovpjl8a+OYFE1KI9P2h++rePhw0FJJWjsgl7HvP7DLXBMSHSEu9CQ==" saltValue="pda+W7/YUVzWI3YsqfD7Kw==" spinCount="100000" sheet="1" objects="1" scenarios="1"/>
  <mergeCells count="5">
    <mergeCell ref="B2:H2"/>
    <mergeCell ref="E13:G13"/>
    <mergeCell ref="G22:H22"/>
    <mergeCell ref="B3:H3"/>
    <mergeCell ref="H1:I1"/>
  </mergeCells>
  <phoneticPr fontId="11" type="noConversion"/>
  <conditionalFormatting sqref="B1:B4 P1:XFD9 I2:O3 G4:O4 J5:O8 B8:E8 A9 H9:O9 A10:XFD11 A12:H12 L12:XFD12 A13:E13 I13:XFD14 A14:G14 A15:XFD21 J22:XFD23 A23 C23:D23 A24:XFD1048576">
    <cfRule type="expression" dxfId="534" priority="16">
      <formula>CELL("protect",A1)=0</formula>
    </cfRule>
  </conditionalFormatting>
  <conditionalFormatting sqref="B22:G22">
    <cfRule type="expression" dxfId="533" priority="11">
      <formula>CELL("protect",B22)=0</formula>
    </cfRule>
  </conditionalFormatting>
  <conditionalFormatting sqref="F5:F8">
    <cfRule type="expression" dxfId="532" priority="13">
      <formula>CELL("Protect",F5)=0</formula>
    </cfRule>
  </conditionalFormatting>
  <conditionalFormatting sqref="G8">
    <cfRule type="expression" dxfId="531" priority="12">
      <formula>CELL("protect",G8)=0</formula>
    </cfRule>
  </conditionalFormatting>
  <conditionalFormatting sqref="G5:H7">
    <cfRule type="expression" dxfId="530" priority="14">
      <formula>CELL("protect",G5)=0</formula>
    </cfRule>
  </conditionalFormatting>
  <conditionalFormatting sqref="J1:O1">
    <cfRule type="expression" dxfId="529" priority="1">
      <formula>CELL("protect",J1)=0</formula>
    </cfRule>
  </conditionalFormatting>
  <printOptions horizontalCentered="1"/>
  <pageMargins left="0.25" right="0.25" top="0.85" bottom="0.68" header="0.25" footer="0.41"/>
  <pageSetup scale="89" orientation="portrait" cellComments="atEnd" r:id="rId1"/>
  <headerFooter>
    <oddFooter>&amp;C&amp;"Tahoma,Regular"&amp;10Page &amp;P of &amp;N&amp;R&amp;"Tahoma,Regular"&amp;10ID-46, Schedule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8" r:id="rId4" name="Check Box 110">
              <controlPr defaultSize="0" autoFill="0" autoLine="0" autoPict="0">
                <anchor moveWithCells="1" sizeWithCells="1">
                  <from>
                    <xdr:col>1</xdr:col>
                    <xdr:colOff>707666</xdr:colOff>
                    <xdr:row>11</xdr:row>
                    <xdr:rowOff>111318</xdr:rowOff>
                  </from>
                  <to>
                    <xdr:col>1</xdr:col>
                    <xdr:colOff>930303</xdr:colOff>
                    <xdr:row>12</xdr:row>
                    <xdr:rowOff>15903</xdr:rowOff>
                  </to>
                </anchor>
              </controlPr>
            </control>
          </mc:Choice>
        </mc:AlternateContent>
        <mc:AlternateContent xmlns:mc="http://schemas.openxmlformats.org/markup-compatibility/2006">
          <mc:Choice Requires="x14">
            <control shapeId="2160" r:id="rId5" name="Check Box 112">
              <controlPr defaultSize="0" autoFill="0" autoLine="0" autoPict="0">
                <anchor moveWithCells="1" sizeWithCells="1">
                  <from>
                    <xdr:col>1</xdr:col>
                    <xdr:colOff>699715</xdr:colOff>
                    <xdr:row>15</xdr:row>
                    <xdr:rowOff>135172</xdr:rowOff>
                  </from>
                  <to>
                    <xdr:col>1</xdr:col>
                    <xdr:colOff>874643</xdr:colOff>
                    <xdr:row>16</xdr:row>
                    <xdr:rowOff>190831</xdr:rowOff>
                  </to>
                </anchor>
              </controlPr>
            </control>
          </mc:Choice>
        </mc:AlternateContent>
        <mc:AlternateContent xmlns:mc="http://schemas.openxmlformats.org/markup-compatibility/2006">
          <mc:Choice Requires="x14">
            <control shapeId="2161" r:id="rId6" name="Check Box 113">
              <controlPr defaultSize="0" autoFill="0" autoLine="0" autoPict="0">
                <anchor moveWithCells="1" sizeWithCells="1">
                  <from>
                    <xdr:col>1</xdr:col>
                    <xdr:colOff>675861</xdr:colOff>
                    <xdr:row>16</xdr:row>
                    <xdr:rowOff>135172</xdr:rowOff>
                  </from>
                  <to>
                    <xdr:col>1</xdr:col>
                    <xdr:colOff>914400</xdr:colOff>
                    <xdr:row>18</xdr:row>
                    <xdr:rowOff>15903</xdr:rowOff>
                  </to>
                </anchor>
              </controlPr>
            </control>
          </mc:Choice>
        </mc:AlternateContent>
        <mc:AlternateContent xmlns:mc="http://schemas.openxmlformats.org/markup-compatibility/2006">
          <mc:Choice Requires="x14">
            <control shapeId="2162" r:id="rId7" name="Check Box 114">
              <controlPr defaultSize="0" autoFill="0" autoLine="0" autoPict="0">
                <anchor moveWithCells="1" sizeWithCells="1">
                  <from>
                    <xdr:col>1</xdr:col>
                    <xdr:colOff>699715</xdr:colOff>
                    <xdr:row>17</xdr:row>
                    <xdr:rowOff>182880</xdr:rowOff>
                  </from>
                  <to>
                    <xdr:col>1</xdr:col>
                    <xdr:colOff>874643</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error="Choose Standard or Waiver from dropdown" xr:uid="{4A4C83E8-90B8-4576-AAD9-B4C894190C0E}">
          <x14:formula1>
            <xm:f>lookups!$B$3:$B$4</xm:f>
          </x14:formula1>
          <xm:sqref>H1</xm:sqref>
        </x14:dataValidation>
        <x14:dataValidation type="list" allowBlank="1" showInputMessage="1" showErrorMessage="1" error="Choose from Dropdown" xr:uid="{CDB18153-535A-4278-AC93-7487394F4955}">
          <x14:formula1>
            <xm:f>lookups!$F$3:$F$4</xm:f>
          </x14:formula1>
          <xm:sqref>H19 H12 H15:H17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pageSetUpPr fitToPage="1"/>
  </sheetPr>
  <dimension ref="A1:P76"/>
  <sheetViews>
    <sheetView showGridLines="0" zoomScale="80" zoomScaleNormal="80" zoomScaleSheetLayoutView="70" workbookViewId="0">
      <pane ySplit="10" topLeftCell="A12" activePane="bottomLeft" state="frozen"/>
      <selection activeCell="S19" sqref="S19"/>
      <selection pane="bottomLeft" activeCell="A12" sqref="A12"/>
    </sheetView>
  </sheetViews>
  <sheetFormatPr defaultColWidth="9" defaultRowHeight="15.85" customHeight="1" x14ac:dyDescent="0.25"/>
  <cols>
    <col min="1" max="1" width="38.109375" style="12" customWidth="1"/>
    <col min="2" max="2" width="16.77734375" style="12" customWidth="1"/>
    <col min="3" max="3" width="36.21875" style="12" customWidth="1"/>
    <col min="4" max="4" width="10.6640625" style="12" customWidth="1"/>
    <col min="5" max="5" width="10.44140625" style="12" customWidth="1"/>
    <col min="6" max="7" width="13.21875" style="12" customWidth="1"/>
    <col min="8" max="8" width="13.77734375" style="12" customWidth="1"/>
    <col min="9" max="9" width="13.21875" style="12" customWidth="1"/>
    <col min="10" max="10" width="13.21875" style="215" customWidth="1"/>
    <col min="11" max="11" width="36.77734375" style="12" customWidth="1"/>
    <col min="12" max="12" width="5.6640625" style="12" customWidth="1"/>
    <col min="13" max="13" width="11.88671875" style="12" customWidth="1"/>
    <col min="14" max="14" width="10.88671875" style="12" customWidth="1"/>
    <col min="15" max="16384" width="9" style="12"/>
  </cols>
  <sheetData>
    <row r="1" spans="1:16" s="73" customFormat="1" ht="15.05" x14ac:dyDescent="0.25">
      <c r="A1" s="1463" t="s">
        <v>459</v>
      </c>
      <c r="B1" s="1464"/>
      <c r="C1" s="1464"/>
      <c r="D1" s="1464"/>
      <c r="E1" s="1464"/>
      <c r="F1" s="1464"/>
      <c r="G1" s="1464"/>
      <c r="H1" s="1464"/>
      <c r="I1" s="1464"/>
      <c r="J1" s="1464"/>
      <c r="K1" s="1465"/>
    </row>
    <row r="2" spans="1:16" s="73" customFormat="1" ht="15.05" x14ac:dyDescent="0.25">
      <c r="A2" s="1466"/>
      <c r="B2" s="1493"/>
      <c r="C2" s="1493"/>
      <c r="D2" s="1493"/>
      <c r="E2" s="1493"/>
      <c r="F2" s="1493"/>
      <c r="G2" s="1493"/>
      <c r="H2" s="1493"/>
      <c r="I2" s="740"/>
      <c r="J2" s="736"/>
      <c r="K2" s="477"/>
      <c r="L2" s="760"/>
      <c r="N2" s="365"/>
    </row>
    <row r="3" spans="1:16" s="73" customFormat="1" ht="15.85" customHeight="1" x14ac:dyDescent="0.25">
      <c r="A3" s="64" t="s">
        <v>95</v>
      </c>
      <c r="B3" s="520"/>
      <c r="C3" s="737" t="s">
        <v>45</v>
      </c>
      <c r="D3" s="520"/>
      <c r="E3" s="520"/>
      <c r="F3" s="737" t="s">
        <v>96</v>
      </c>
      <c r="G3" s="737"/>
      <c r="H3" s="737"/>
      <c r="I3" s="737" t="s">
        <v>65</v>
      </c>
      <c r="J3" s="520"/>
      <c r="K3" s="477"/>
      <c r="L3" s="455"/>
      <c r="N3" s="365"/>
    </row>
    <row r="4" spans="1:16" s="73" customFormat="1" ht="15.85" customHeight="1" x14ac:dyDescent="0.25">
      <c r="A4" s="1474">
        <f>'Cover Page'!$A$8</f>
        <v>0</v>
      </c>
      <c r="B4" s="1496"/>
      <c r="C4" s="738">
        <f>'Cover Page'!$F$8</f>
        <v>0</v>
      </c>
      <c r="D4" s="520"/>
      <c r="E4" s="520"/>
      <c r="F4" s="1497">
        <f>'Cover Page'!$K$8</f>
        <v>0</v>
      </c>
      <c r="G4" s="1497"/>
      <c r="H4" s="739"/>
      <c r="I4" s="739" t="str">
        <f>TEXT('Cover Page'!$K$10,"mm/dd/yy")&amp;" to "&amp;TEXT('Cover Page'!$M$10,"mm/dd/yy")</f>
        <v>07/01/24 to 06/30/25</v>
      </c>
      <c r="J4" s="520"/>
      <c r="K4" s="477"/>
      <c r="L4" s="455"/>
      <c r="M4" s="367" t="s">
        <v>363</v>
      </c>
    </row>
    <row r="5" spans="1:16" s="73" customFormat="1" ht="15.65" x14ac:dyDescent="0.3">
      <c r="A5" s="725"/>
      <c r="B5" s="528"/>
      <c r="C5" s="731"/>
      <c r="D5" s="731"/>
      <c r="E5" s="24"/>
      <c r="F5" s="24"/>
      <c r="G5" s="23"/>
      <c r="H5" s="422"/>
      <c r="I5" s="486"/>
      <c r="J5" s="773"/>
      <c r="K5" s="732"/>
      <c r="L5" s="455"/>
      <c r="M5" s="367" t="s">
        <v>362</v>
      </c>
    </row>
    <row r="6" spans="1:16" s="5" customFormat="1" ht="15.05" thickBot="1" x14ac:dyDescent="0.3">
      <c r="A6" s="396" t="s">
        <v>9</v>
      </c>
      <c r="B6" s="396" t="s">
        <v>324</v>
      </c>
      <c r="C6" s="3" t="s">
        <v>325</v>
      </c>
      <c r="D6" s="396" t="s">
        <v>326</v>
      </c>
      <c r="E6" s="4" t="s">
        <v>334</v>
      </c>
      <c r="F6" s="3" t="s">
        <v>328</v>
      </c>
      <c r="G6" s="3" t="s">
        <v>329</v>
      </c>
      <c r="H6" s="3" t="s">
        <v>330</v>
      </c>
      <c r="I6" s="3" t="s">
        <v>331</v>
      </c>
      <c r="J6" s="3" t="s">
        <v>332</v>
      </c>
      <c r="K6" s="66" t="s">
        <v>333</v>
      </c>
      <c r="M6" s="1602" t="s">
        <v>1298</v>
      </c>
      <c r="N6" s="1603"/>
    </row>
    <row r="7" spans="1:16" s="314" customFormat="1" ht="18" customHeight="1" x14ac:dyDescent="0.3">
      <c r="A7" s="1614" t="s">
        <v>277</v>
      </c>
      <c r="B7" s="1550" t="s">
        <v>319</v>
      </c>
      <c r="C7" s="1617" t="s">
        <v>35</v>
      </c>
      <c r="D7" s="1619" t="s">
        <v>279</v>
      </c>
      <c r="E7" s="1608" t="s">
        <v>168</v>
      </c>
      <c r="F7" s="1609"/>
      <c r="G7" s="1609"/>
      <c r="H7" s="1609"/>
      <c r="I7" s="1609"/>
      <c r="J7" s="1610"/>
      <c r="K7" s="1531" t="s">
        <v>1141</v>
      </c>
      <c r="M7" s="1606" t="s">
        <v>275</v>
      </c>
      <c r="N7" s="1607"/>
    </row>
    <row r="8" spans="1:16" s="5" customFormat="1" ht="15.05" customHeight="1" x14ac:dyDescent="0.25">
      <c r="A8" s="1615"/>
      <c r="B8" s="1551"/>
      <c r="C8" s="1618"/>
      <c r="D8" s="1620"/>
      <c r="E8" s="1622" t="s">
        <v>306</v>
      </c>
      <c r="F8" s="1624" t="s">
        <v>350</v>
      </c>
      <c r="G8" s="1625"/>
      <c r="H8" s="1604" t="s">
        <v>604</v>
      </c>
      <c r="I8" s="1577" t="s">
        <v>601</v>
      </c>
      <c r="J8" s="1626" t="s">
        <v>602</v>
      </c>
      <c r="K8" s="1628"/>
      <c r="M8" s="1602" t="s">
        <v>276</v>
      </c>
      <c r="N8" s="1603"/>
    </row>
    <row r="9" spans="1:16" s="5" customFormat="1" ht="29.45" customHeight="1" thickBot="1" x14ac:dyDescent="0.3">
      <c r="A9" s="1616"/>
      <c r="B9" s="1552"/>
      <c r="C9" s="1541"/>
      <c r="D9" s="1621"/>
      <c r="E9" s="1623"/>
      <c r="F9" s="775" t="s">
        <v>348</v>
      </c>
      <c r="G9" s="775" t="s">
        <v>349</v>
      </c>
      <c r="H9" s="1605"/>
      <c r="I9" s="1605"/>
      <c r="J9" s="1627"/>
      <c r="K9" s="1532"/>
      <c r="M9" s="734" t="s">
        <v>599</v>
      </c>
      <c r="N9" s="734" t="s">
        <v>600</v>
      </c>
    </row>
    <row r="10" spans="1:16" s="5" customFormat="1" ht="15.85" customHeight="1" x14ac:dyDescent="0.25">
      <c r="A10" s="300" t="s">
        <v>263</v>
      </c>
      <c r="B10" s="301" t="s">
        <v>353</v>
      </c>
      <c r="C10" s="300" t="s">
        <v>278</v>
      </c>
      <c r="D10" s="302" t="s">
        <v>356</v>
      </c>
      <c r="E10" s="366" t="s">
        <v>358</v>
      </c>
      <c r="F10" s="561" t="s">
        <v>351</v>
      </c>
      <c r="G10" s="561" t="s">
        <v>352</v>
      </c>
      <c r="H10" s="561" t="s">
        <v>280</v>
      </c>
      <c r="I10" s="561" t="s">
        <v>666</v>
      </c>
      <c r="J10" s="561"/>
      <c r="K10" s="776"/>
      <c r="M10" s="17"/>
      <c r="N10" s="17"/>
    </row>
    <row r="11" spans="1:16" s="5" customFormat="1" ht="15.85" hidden="1" customHeight="1" x14ac:dyDescent="0.25">
      <c r="A11" s="1277"/>
      <c r="B11" s="1278"/>
      <c r="C11" s="569"/>
      <c r="D11" s="1278"/>
      <c r="E11" s="1278"/>
      <c r="F11" s="1279"/>
      <c r="G11" s="1279"/>
      <c r="H11" s="1280"/>
      <c r="I11" s="1281"/>
      <c r="J11" s="1279"/>
      <c r="K11" s="216"/>
      <c r="M11" s="17"/>
      <c r="N11" s="17"/>
    </row>
    <row r="12" spans="1:16" s="5" customFormat="1" ht="15.85" customHeight="1" x14ac:dyDescent="0.25">
      <c r="A12" s="413"/>
      <c r="B12" s="304"/>
      <c r="C12" s="305"/>
      <c r="D12" s="368"/>
      <c r="E12" s="306"/>
      <c r="F12" s="307"/>
      <c r="G12" s="259"/>
      <c r="H12" s="434"/>
      <c r="I12" s="777" t="str">
        <f>IF(ABS(H12)&gt;0,+H12-J12,"")</f>
        <v/>
      </c>
      <c r="J12" s="292"/>
      <c r="K12" s="779"/>
      <c r="M12" s="19">
        <f>IF(G12&gt;1,(G12*E12)-H12,IF(F12&gt;1,(E12*D12*F12)-H12,0))</f>
        <v>0</v>
      </c>
      <c r="N12" s="20">
        <f t="shared" ref="N12:N33" si="0">IF(H12&gt;0,+M12/H12,0)</f>
        <v>0</v>
      </c>
    </row>
    <row r="13" spans="1:16" ht="15.85" customHeight="1" x14ac:dyDescent="0.25">
      <c r="A13" s="413"/>
      <c r="B13" s="304"/>
      <c r="C13" s="305"/>
      <c r="D13" s="368"/>
      <c r="E13" s="306"/>
      <c r="F13" s="307"/>
      <c r="G13" s="259"/>
      <c r="H13" s="292"/>
      <c r="I13" s="777" t="str">
        <f t="shared" ref="I13:I54" si="1">IF(ABS(H13)&gt;0,+H13-J13,"")</f>
        <v/>
      </c>
      <c r="J13" s="292"/>
      <c r="K13" s="779"/>
      <c r="M13" s="19">
        <f t="shared" ref="M13:M33" si="2">IF(G13&gt;1,(G13*E13)-H13,IF(F13&gt;1,(E13*D13*F13)-H13,0))</f>
        <v>0</v>
      </c>
      <c r="N13" s="20">
        <f t="shared" si="0"/>
        <v>0</v>
      </c>
      <c r="P13" s="535"/>
    </row>
    <row r="14" spans="1:16" ht="15.85" customHeight="1" x14ac:dyDescent="0.25">
      <c r="A14" s="413"/>
      <c r="B14" s="304"/>
      <c r="C14" s="305"/>
      <c r="D14" s="368"/>
      <c r="E14" s="306"/>
      <c r="F14" s="307"/>
      <c r="G14" s="259"/>
      <c r="H14" s="292"/>
      <c r="I14" s="777" t="str">
        <f t="shared" si="1"/>
        <v/>
      </c>
      <c r="J14" s="292"/>
      <c r="K14" s="779"/>
      <c r="M14" s="19">
        <f t="shared" si="2"/>
        <v>0</v>
      </c>
      <c r="N14" s="20">
        <f t="shared" si="0"/>
        <v>0</v>
      </c>
      <c r="P14" s="535"/>
    </row>
    <row r="15" spans="1:16" ht="15.85" customHeight="1" x14ac:dyDescent="0.25">
      <c r="A15" s="413"/>
      <c r="B15" s="304"/>
      <c r="C15" s="305"/>
      <c r="D15" s="368"/>
      <c r="E15" s="306"/>
      <c r="F15" s="307"/>
      <c r="G15" s="259"/>
      <c r="H15" s="292"/>
      <c r="I15" s="777" t="str">
        <f t="shared" si="1"/>
        <v/>
      </c>
      <c r="J15" s="292"/>
      <c r="K15" s="779"/>
      <c r="M15" s="19">
        <f t="shared" si="2"/>
        <v>0</v>
      </c>
      <c r="N15" s="20">
        <f t="shared" si="0"/>
        <v>0</v>
      </c>
      <c r="P15" s="535"/>
    </row>
    <row r="16" spans="1:16" ht="15.85" customHeight="1" x14ac:dyDescent="0.25">
      <c r="A16" s="413"/>
      <c r="B16" s="304"/>
      <c r="C16" s="305"/>
      <c r="D16" s="368"/>
      <c r="E16" s="306"/>
      <c r="F16" s="307"/>
      <c r="G16" s="259"/>
      <c r="H16" s="292"/>
      <c r="I16" s="777" t="str">
        <f t="shared" si="1"/>
        <v/>
      </c>
      <c r="J16" s="292"/>
      <c r="K16" s="779"/>
      <c r="M16" s="19">
        <f t="shared" si="2"/>
        <v>0</v>
      </c>
      <c r="N16" s="20">
        <f t="shared" si="0"/>
        <v>0</v>
      </c>
      <c r="P16" s="535"/>
    </row>
    <row r="17" spans="1:16" ht="15.85" customHeight="1" x14ac:dyDescent="0.25">
      <c r="A17" s="413"/>
      <c r="B17" s="304"/>
      <c r="C17" s="305"/>
      <c r="D17" s="368"/>
      <c r="E17" s="306"/>
      <c r="F17" s="307"/>
      <c r="G17" s="259"/>
      <c r="H17" s="292"/>
      <c r="I17" s="777" t="str">
        <f t="shared" si="1"/>
        <v/>
      </c>
      <c r="J17" s="292"/>
      <c r="K17" s="779"/>
      <c r="M17" s="19">
        <f>IF(G17&gt;1,(G17*E17)-H17,IF(F17&gt;1,(E17*D17*F17)-H17,0))</f>
        <v>0</v>
      </c>
      <c r="N17" s="20">
        <f t="shared" si="0"/>
        <v>0</v>
      </c>
      <c r="P17" s="535"/>
    </row>
    <row r="18" spans="1:16" ht="15.85" customHeight="1" x14ac:dyDescent="0.25">
      <c r="A18" s="413"/>
      <c r="B18" s="304"/>
      <c r="C18" s="305"/>
      <c r="D18" s="368"/>
      <c r="E18" s="306"/>
      <c r="F18" s="307"/>
      <c r="G18" s="259"/>
      <c r="H18" s="292"/>
      <c r="I18" s="777" t="str">
        <f t="shared" si="1"/>
        <v/>
      </c>
      <c r="J18" s="292"/>
      <c r="K18" s="779"/>
      <c r="M18" s="19">
        <f t="shared" si="2"/>
        <v>0</v>
      </c>
      <c r="N18" s="20">
        <f t="shared" si="0"/>
        <v>0</v>
      </c>
      <c r="P18" s="535"/>
    </row>
    <row r="19" spans="1:16" ht="15.85" customHeight="1" x14ac:dyDescent="0.25">
      <c r="A19" s="413"/>
      <c r="B19" s="304"/>
      <c r="C19" s="305"/>
      <c r="D19" s="368"/>
      <c r="E19" s="306"/>
      <c r="F19" s="307"/>
      <c r="G19" s="259"/>
      <c r="H19" s="292"/>
      <c r="I19" s="777" t="str">
        <f t="shared" si="1"/>
        <v/>
      </c>
      <c r="J19" s="292"/>
      <c r="K19" s="779"/>
      <c r="M19" s="19">
        <f t="shared" si="2"/>
        <v>0</v>
      </c>
      <c r="N19" s="20">
        <f t="shared" si="0"/>
        <v>0</v>
      </c>
      <c r="P19" s="535"/>
    </row>
    <row r="20" spans="1:16" ht="15.85" customHeight="1" x14ac:dyDescent="0.25">
      <c r="A20" s="413"/>
      <c r="B20" s="304"/>
      <c r="C20" s="305"/>
      <c r="D20" s="368"/>
      <c r="E20" s="306"/>
      <c r="F20" s="307"/>
      <c r="G20" s="259"/>
      <c r="H20" s="292"/>
      <c r="I20" s="777" t="str">
        <f t="shared" si="1"/>
        <v/>
      </c>
      <c r="J20" s="292"/>
      <c r="K20" s="779"/>
      <c r="M20" s="19">
        <f t="shared" si="2"/>
        <v>0</v>
      </c>
      <c r="N20" s="20">
        <f t="shared" si="0"/>
        <v>0</v>
      </c>
      <c r="P20" s="535"/>
    </row>
    <row r="21" spans="1:16" ht="15.85" customHeight="1" x14ac:dyDescent="0.25">
      <c r="A21" s="413"/>
      <c r="B21" s="304"/>
      <c r="C21" s="305"/>
      <c r="D21" s="368"/>
      <c r="E21" s="306"/>
      <c r="F21" s="307"/>
      <c r="G21" s="259"/>
      <c r="H21" s="292"/>
      <c r="I21" s="777" t="str">
        <f t="shared" si="1"/>
        <v/>
      </c>
      <c r="J21" s="292"/>
      <c r="K21" s="779"/>
      <c r="M21" s="19">
        <f t="shared" si="2"/>
        <v>0</v>
      </c>
      <c r="N21" s="20">
        <f t="shared" si="0"/>
        <v>0</v>
      </c>
    </row>
    <row r="22" spans="1:16" ht="15.85" customHeight="1" x14ac:dyDescent="0.25">
      <c r="A22" s="413"/>
      <c r="B22" s="304"/>
      <c r="C22" s="305"/>
      <c r="D22" s="368"/>
      <c r="E22" s="306"/>
      <c r="F22" s="307"/>
      <c r="G22" s="259"/>
      <c r="H22" s="292"/>
      <c r="I22" s="777" t="str">
        <f t="shared" si="1"/>
        <v/>
      </c>
      <c r="J22" s="292"/>
      <c r="K22" s="779"/>
      <c r="M22" s="19">
        <f t="shared" si="2"/>
        <v>0</v>
      </c>
      <c r="N22" s="20">
        <f t="shared" si="0"/>
        <v>0</v>
      </c>
    </row>
    <row r="23" spans="1:16" ht="15.85" customHeight="1" x14ac:dyDescent="0.25">
      <c r="A23" s="413"/>
      <c r="B23" s="304"/>
      <c r="C23" s="305"/>
      <c r="D23" s="368"/>
      <c r="E23" s="306"/>
      <c r="F23" s="307"/>
      <c r="G23" s="259"/>
      <c r="H23" s="292"/>
      <c r="I23" s="777" t="str">
        <f t="shared" si="1"/>
        <v/>
      </c>
      <c r="J23" s="292"/>
      <c r="K23" s="779"/>
      <c r="M23" s="19">
        <f t="shared" si="2"/>
        <v>0</v>
      </c>
      <c r="N23" s="20">
        <f t="shared" si="0"/>
        <v>0</v>
      </c>
    </row>
    <row r="24" spans="1:16" ht="15.85" customHeight="1" x14ac:dyDescent="0.25">
      <c r="A24" s="413"/>
      <c r="B24" s="304"/>
      <c r="C24" s="305"/>
      <c r="D24" s="368"/>
      <c r="E24" s="306"/>
      <c r="F24" s="307"/>
      <c r="G24" s="259"/>
      <c r="H24" s="292"/>
      <c r="I24" s="777" t="str">
        <f t="shared" si="1"/>
        <v/>
      </c>
      <c r="J24" s="292"/>
      <c r="K24" s="779"/>
      <c r="M24" s="19">
        <f t="shared" si="2"/>
        <v>0</v>
      </c>
      <c r="N24" s="20">
        <f t="shared" si="0"/>
        <v>0</v>
      </c>
    </row>
    <row r="25" spans="1:16" ht="15.85" customHeight="1" x14ac:dyDescent="0.25">
      <c r="A25" s="413"/>
      <c r="B25" s="304"/>
      <c r="C25" s="305"/>
      <c r="D25" s="368"/>
      <c r="E25" s="306"/>
      <c r="F25" s="307"/>
      <c r="G25" s="259"/>
      <c r="H25" s="292"/>
      <c r="I25" s="777" t="str">
        <f t="shared" si="1"/>
        <v/>
      </c>
      <c r="J25" s="292"/>
      <c r="K25" s="779"/>
      <c r="M25" s="19">
        <f t="shared" si="2"/>
        <v>0</v>
      </c>
      <c r="N25" s="20">
        <f t="shared" si="0"/>
        <v>0</v>
      </c>
    </row>
    <row r="26" spans="1:16" ht="15.85" customHeight="1" x14ac:dyDescent="0.25">
      <c r="A26" s="413"/>
      <c r="B26" s="304"/>
      <c r="C26" s="305"/>
      <c r="D26" s="368"/>
      <c r="E26" s="306"/>
      <c r="F26" s="307"/>
      <c r="G26" s="259"/>
      <c r="H26" s="292"/>
      <c r="I26" s="777" t="str">
        <f t="shared" si="1"/>
        <v/>
      </c>
      <c r="J26" s="292"/>
      <c r="K26" s="779"/>
      <c r="M26" s="19">
        <f t="shared" si="2"/>
        <v>0</v>
      </c>
      <c r="N26" s="20">
        <f t="shared" si="0"/>
        <v>0</v>
      </c>
    </row>
    <row r="27" spans="1:16" ht="15.85" customHeight="1" x14ac:dyDescent="0.25">
      <c r="A27" s="413"/>
      <c r="B27" s="304"/>
      <c r="C27" s="305"/>
      <c r="D27" s="368"/>
      <c r="E27" s="306"/>
      <c r="F27" s="307"/>
      <c r="G27" s="259"/>
      <c r="H27" s="292"/>
      <c r="I27" s="777" t="str">
        <f t="shared" si="1"/>
        <v/>
      </c>
      <c r="J27" s="292"/>
      <c r="K27" s="779"/>
      <c r="M27" s="19">
        <f t="shared" si="2"/>
        <v>0</v>
      </c>
      <c r="N27" s="20">
        <f t="shared" si="0"/>
        <v>0</v>
      </c>
    </row>
    <row r="28" spans="1:16" ht="15.85" customHeight="1" x14ac:dyDescent="0.25">
      <c r="A28" s="413"/>
      <c r="B28" s="304"/>
      <c r="C28" s="305"/>
      <c r="D28" s="368"/>
      <c r="E28" s="306"/>
      <c r="F28" s="307"/>
      <c r="G28" s="259"/>
      <c r="H28" s="292"/>
      <c r="I28" s="777" t="str">
        <f t="shared" si="1"/>
        <v/>
      </c>
      <c r="J28" s="292"/>
      <c r="K28" s="779"/>
      <c r="M28" s="19">
        <f t="shared" si="2"/>
        <v>0</v>
      </c>
      <c r="N28" s="20">
        <f t="shared" si="0"/>
        <v>0</v>
      </c>
    </row>
    <row r="29" spans="1:16" ht="15.85" customHeight="1" x14ac:dyDescent="0.25">
      <c r="A29" s="413"/>
      <c r="B29" s="304"/>
      <c r="C29" s="305"/>
      <c r="D29" s="368"/>
      <c r="E29" s="306"/>
      <c r="F29" s="307"/>
      <c r="G29" s="259"/>
      <c r="H29" s="292"/>
      <c r="I29" s="777" t="str">
        <f t="shared" si="1"/>
        <v/>
      </c>
      <c r="J29" s="292"/>
      <c r="K29" s="779"/>
      <c r="M29" s="19">
        <f t="shared" si="2"/>
        <v>0</v>
      </c>
      <c r="N29" s="20">
        <f t="shared" si="0"/>
        <v>0</v>
      </c>
    </row>
    <row r="30" spans="1:16" ht="15.85" customHeight="1" x14ac:dyDescent="0.25">
      <c r="A30" s="413"/>
      <c r="B30" s="304"/>
      <c r="C30" s="305"/>
      <c r="D30" s="368"/>
      <c r="E30" s="306"/>
      <c r="F30" s="307"/>
      <c r="G30" s="259"/>
      <c r="H30" s="292"/>
      <c r="I30" s="777" t="str">
        <f t="shared" si="1"/>
        <v/>
      </c>
      <c r="J30" s="292"/>
      <c r="K30" s="779"/>
      <c r="M30" s="19">
        <f t="shared" si="2"/>
        <v>0</v>
      </c>
      <c r="N30" s="20">
        <f t="shared" si="0"/>
        <v>0</v>
      </c>
    </row>
    <row r="31" spans="1:16" ht="15.85" customHeight="1" x14ac:dyDescent="0.25">
      <c r="A31" s="413"/>
      <c r="B31" s="304"/>
      <c r="C31" s="305"/>
      <c r="D31" s="368"/>
      <c r="E31" s="306"/>
      <c r="F31" s="307"/>
      <c r="G31" s="259"/>
      <c r="H31" s="292"/>
      <c r="I31" s="777" t="str">
        <f t="shared" si="1"/>
        <v/>
      </c>
      <c r="J31" s="292"/>
      <c r="K31" s="779"/>
      <c r="M31" s="19">
        <f t="shared" si="2"/>
        <v>0</v>
      </c>
      <c r="N31" s="20">
        <f t="shared" si="0"/>
        <v>0</v>
      </c>
    </row>
    <row r="32" spans="1:16" ht="15.85" customHeight="1" x14ac:dyDescent="0.25">
      <c r="A32" s="413"/>
      <c r="B32" s="304"/>
      <c r="C32" s="305"/>
      <c r="D32" s="368"/>
      <c r="E32" s="306"/>
      <c r="F32" s="307"/>
      <c r="G32" s="259"/>
      <c r="H32" s="292"/>
      <c r="I32" s="777" t="str">
        <f t="shared" si="1"/>
        <v/>
      </c>
      <c r="J32" s="292"/>
      <c r="K32" s="779"/>
      <c r="M32" s="19">
        <f t="shared" si="2"/>
        <v>0</v>
      </c>
      <c r="N32" s="20">
        <f t="shared" si="0"/>
        <v>0</v>
      </c>
    </row>
    <row r="33" spans="1:14" ht="15.85" customHeight="1" x14ac:dyDescent="0.25">
      <c r="A33" s="413"/>
      <c r="B33" s="304"/>
      <c r="C33" s="305"/>
      <c r="D33" s="368"/>
      <c r="E33" s="306"/>
      <c r="F33" s="307"/>
      <c r="G33" s="259"/>
      <c r="H33" s="292"/>
      <c r="I33" s="777" t="str">
        <f t="shared" si="1"/>
        <v/>
      </c>
      <c r="J33" s="292"/>
      <c r="K33" s="779"/>
      <c r="M33" s="19">
        <f t="shared" si="2"/>
        <v>0</v>
      </c>
      <c r="N33" s="20">
        <f t="shared" si="0"/>
        <v>0</v>
      </c>
    </row>
    <row r="34" spans="1:14" ht="15.85" customHeight="1" x14ac:dyDescent="0.25">
      <c r="A34" s="413"/>
      <c r="B34" s="304"/>
      <c r="C34" s="305"/>
      <c r="D34" s="368"/>
      <c r="E34" s="306"/>
      <c r="F34" s="307"/>
      <c r="G34" s="259"/>
      <c r="H34" s="292"/>
      <c r="I34" s="777" t="str">
        <f t="shared" si="1"/>
        <v/>
      </c>
      <c r="J34" s="292"/>
      <c r="K34" s="779"/>
      <c r="M34" s="19">
        <f t="shared" ref="M34:M63" si="3">IF(G34&gt;1,(G34*E34)-H34,IF(F34&gt;1,(E34*D34*F34)-H34,0))</f>
        <v>0</v>
      </c>
      <c r="N34" s="20">
        <f t="shared" ref="N34:N62" si="4">IF(H34&gt;0,+M34/H34,0)</f>
        <v>0</v>
      </c>
    </row>
    <row r="35" spans="1:14" ht="15.85" customHeight="1" x14ac:dyDescent="0.25">
      <c r="A35" s="413"/>
      <c r="B35" s="304"/>
      <c r="C35" s="305"/>
      <c r="D35" s="368"/>
      <c r="E35" s="306"/>
      <c r="F35" s="307"/>
      <c r="G35" s="259"/>
      <c r="H35" s="292"/>
      <c r="I35" s="777" t="str">
        <f t="shared" si="1"/>
        <v/>
      </c>
      <c r="J35" s="292"/>
      <c r="K35" s="779"/>
      <c r="M35" s="19">
        <f t="shared" si="3"/>
        <v>0</v>
      </c>
      <c r="N35" s="20">
        <f t="shared" si="4"/>
        <v>0</v>
      </c>
    </row>
    <row r="36" spans="1:14" ht="15.85" customHeight="1" x14ac:dyDescent="0.25">
      <c r="A36" s="413"/>
      <c r="B36" s="304"/>
      <c r="C36" s="305"/>
      <c r="D36" s="368"/>
      <c r="E36" s="306"/>
      <c r="F36" s="307"/>
      <c r="G36" s="259"/>
      <c r="H36" s="292"/>
      <c r="I36" s="777" t="str">
        <f t="shared" si="1"/>
        <v/>
      </c>
      <c r="J36" s="292"/>
      <c r="K36" s="779"/>
      <c r="M36" s="19">
        <f t="shared" si="3"/>
        <v>0</v>
      </c>
      <c r="N36" s="20">
        <f t="shared" si="4"/>
        <v>0</v>
      </c>
    </row>
    <row r="37" spans="1:14" ht="15.85" customHeight="1" x14ac:dyDescent="0.25">
      <c r="A37" s="413"/>
      <c r="B37" s="304"/>
      <c r="C37" s="305"/>
      <c r="D37" s="368"/>
      <c r="E37" s="306"/>
      <c r="F37" s="307"/>
      <c r="G37" s="259"/>
      <c r="H37" s="292"/>
      <c r="I37" s="777" t="str">
        <f t="shared" si="1"/>
        <v/>
      </c>
      <c r="J37" s="292"/>
      <c r="K37" s="779"/>
      <c r="M37" s="19">
        <f t="shared" si="3"/>
        <v>0</v>
      </c>
      <c r="N37" s="20">
        <f t="shared" si="4"/>
        <v>0</v>
      </c>
    </row>
    <row r="38" spans="1:14" ht="15.85" customHeight="1" x14ac:dyDescent="0.25">
      <c r="A38" s="413"/>
      <c r="B38" s="304"/>
      <c r="C38" s="305"/>
      <c r="D38" s="368"/>
      <c r="E38" s="306"/>
      <c r="F38" s="307"/>
      <c r="G38" s="259"/>
      <c r="H38" s="292"/>
      <c r="I38" s="777" t="str">
        <f t="shared" si="1"/>
        <v/>
      </c>
      <c r="J38" s="292"/>
      <c r="K38" s="779"/>
      <c r="M38" s="19">
        <f t="shared" si="3"/>
        <v>0</v>
      </c>
      <c r="N38" s="20">
        <f t="shared" si="4"/>
        <v>0</v>
      </c>
    </row>
    <row r="39" spans="1:14" ht="15.85" customHeight="1" x14ac:dyDescent="0.25">
      <c r="A39" s="413"/>
      <c r="B39" s="304"/>
      <c r="C39" s="305"/>
      <c r="D39" s="368"/>
      <c r="E39" s="306"/>
      <c r="F39" s="307"/>
      <c r="G39" s="259"/>
      <c r="H39" s="292"/>
      <c r="I39" s="777" t="str">
        <f t="shared" si="1"/>
        <v/>
      </c>
      <c r="J39" s="292"/>
      <c r="K39" s="779"/>
      <c r="M39" s="19">
        <f t="shared" si="3"/>
        <v>0</v>
      </c>
      <c r="N39" s="20">
        <f t="shared" si="4"/>
        <v>0</v>
      </c>
    </row>
    <row r="40" spans="1:14" ht="15.85" customHeight="1" x14ac:dyDescent="0.25">
      <c r="A40" s="413"/>
      <c r="B40" s="304"/>
      <c r="C40" s="305"/>
      <c r="D40" s="368"/>
      <c r="E40" s="306"/>
      <c r="F40" s="307"/>
      <c r="G40" s="259"/>
      <c r="H40" s="292"/>
      <c r="I40" s="777" t="str">
        <f t="shared" si="1"/>
        <v/>
      </c>
      <c r="J40" s="292"/>
      <c r="K40" s="779"/>
      <c r="M40" s="19">
        <f t="shared" si="3"/>
        <v>0</v>
      </c>
      <c r="N40" s="20">
        <f t="shared" si="4"/>
        <v>0</v>
      </c>
    </row>
    <row r="41" spans="1:14" ht="15.85" customHeight="1" x14ac:dyDescent="0.25">
      <c r="A41" s="413"/>
      <c r="B41" s="304"/>
      <c r="C41" s="305"/>
      <c r="D41" s="368"/>
      <c r="E41" s="306"/>
      <c r="F41" s="307"/>
      <c r="G41" s="259"/>
      <c r="H41" s="292"/>
      <c r="I41" s="777" t="str">
        <f t="shared" si="1"/>
        <v/>
      </c>
      <c r="J41" s="292"/>
      <c r="K41" s="779"/>
      <c r="M41" s="19">
        <f t="shared" si="3"/>
        <v>0</v>
      </c>
      <c r="N41" s="20">
        <f t="shared" si="4"/>
        <v>0</v>
      </c>
    </row>
    <row r="42" spans="1:14" ht="15.85" customHeight="1" x14ac:dyDescent="0.25">
      <c r="A42" s="413"/>
      <c r="B42" s="304"/>
      <c r="C42" s="305"/>
      <c r="D42" s="368"/>
      <c r="E42" s="306"/>
      <c r="F42" s="307"/>
      <c r="G42" s="259"/>
      <c r="H42" s="292"/>
      <c r="I42" s="777" t="str">
        <f t="shared" si="1"/>
        <v/>
      </c>
      <c r="J42" s="292"/>
      <c r="K42" s="779"/>
      <c r="M42" s="19">
        <f t="shared" si="3"/>
        <v>0</v>
      </c>
      <c r="N42" s="20">
        <f t="shared" si="4"/>
        <v>0</v>
      </c>
    </row>
    <row r="43" spans="1:14" ht="15.85" customHeight="1" x14ac:dyDescent="0.25">
      <c r="A43" s="413"/>
      <c r="B43" s="304"/>
      <c r="C43" s="305"/>
      <c r="D43" s="368"/>
      <c r="E43" s="306"/>
      <c r="F43" s="307"/>
      <c r="G43" s="259"/>
      <c r="H43" s="292"/>
      <c r="I43" s="777" t="str">
        <f t="shared" si="1"/>
        <v/>
      </c>
      <c r="J43" s="292"/>
      <c r="K43" s="779"/>
      <c r="M43" s="19">
        <f t="shared" si="3"/>
        <v>0</v>
      </c>
      <c r="N43" s="20">
        <f t="shared" si="4"/>
        <v>0</v>
      </c>
    </row>
    <row r="44" spans="1:14" ht="15.85" customHeight="1" x14ac:dyDescent="0.25">
      <c r="A44" s="413"/>
      <c r="B44" s="304"/>
      <c r="C44" s="305"/>
      <c r="D44" s="368"/>
      <c r="E44" s="306"/>
      <c r="F44" s="307"/>
      <c r="G44" s="259"/>
      <c r="H44" s="292"/>
      <c r="I44" s="777" t="str">
        <f t="shared" si="1"/>
        <v/>
      </c>
      <c r="J44" s="292"/>
      <c r="K44" s="779"/>
      <c r="M44" s="19">
        <f t="shared" si="3"/>
        <v>0</v>
      </c>
      <c r="N44" s="20">
        <f t="shared" si="4"/>
        <v>0</v>
      </c>
    </row>
    <row r="45" spans="1:14" ht="15.85" customHeight="1" x14ac:dyDescent="0.25">
      <c r="A45" s="413"/>
      <c r="B45" s="304"/>
      <c r="C45" s="305"/>
      <c r="D45" s="368"/>
      <c r="E45" s="306"/>
      <c r="F45" s="307"/>
      <c r="G45" s="259"/>
      <c r="H45" s="292"/>
      <c r="I45" s="777" t="str">
        <f t="shared" si="1"/>
        <v/>
      </c>
      <c r="J45" s="292"/>
      <c r="K45" s="779"/>
      <c r="M45" s="19">
        <f t="shared" si="3"/>
        <v>0</v>
      </c>
      <c r="N45" s="20">
        <f t="shared" si="4"/>
        <v>0</v>
      </c>
    </row>
    <row r="46" spans="1:14" ht="15.85" customHeight="1" x14ac:dyDescent="0.25">
      <c r="A46" s="413"/>
      <c r="B46" s="304"/>
      <c r="C46" s="305"/>
      <c r="D46" s="368"/>
      <c r="E46" s="306"/>
      <c r="F46" s="307"/>
      <c r="G46" s="259"/>
      <c r="H46" s="292"/>
      <c r="I46" s="777" t="str">
        <f t="shared" si="1"/>
        <v/>
      </c>
      <c r="J46" s="292"/>
      <c r="K46" s="779"/>
      <c r="M46" s="19">
        <f t="shared" si="3"/>
        <v>0</v>
      </c>
      <c r="N46" s="20">
        <f t="shared" si="4"/>
        <v>0</v>
      </c>
    </row>
    <row r="47" spans="1:14" ht="15.85" customHeight="1" x14ac:dyDescent="0.25">
      <c r="A47" s="413"/>
      <c r="B47" s="304"/>
      <c r="C47" s="305"/>
      <c r="D47" s="368"/>
      <c r="E47" s="306"/>
      <c r="F47" s="307"/>
      <c r="G47" s="259"/>
      <c r="H47" s="292"/>
      <c r="I47" s="777" t="str">
        <f t="shared" si="1"/>
        <v/>
      </c>
      <c r="J47" s="292"/>
      <c r="K47" s="779"/>
      <c r="M47" s="19">
        <f t="shared" si="3"/>
        <v>0</v>
      </c>
      <c r="N47" s="20">
        <f t="shared" si="4"/>
        <v>0</v>
      </c>
    </row>
    <row r="48" spans="1:14" ht="15.85" customHeight="1" x14ac:dyDescent="0.25">
      <c r="A48" s="413"/>
      <c r="B48" s="304"/>
      <c r="C48" s="305"/>
      <c r="D48" s="368"/>
      <c r="E48" s="306"/>
      <c r="F48" s="307"/>
      <c r="G48" s="259"/>
      <c r="H48" s="292"/>
      <c r="I48" s="777" t="str">
        <f t="shared" si="1"/>
        <v/>
      </c>
      <c r="J48" s="292"/>
      <c r="K48" s="779"/>
      <c r="M48" s="19">
        <f t="shared" si="3"/>
        <v>0</v>
      </c>
      <c r="N48" s="20">
        <f t="shared" si="4"/>
        <v>0</v>
      </c>
    </row>
    <row r="49" spans="1:14" ht="15.85" customHeight="1" x14ac:dyDescent="0.25">
      <c r="A49" s="413"/>
      <c r="B49" s="304"/>
      <c r="C49" s="305"/>
      <c r="D49" s="368"/>
      <c r="E49" s="306"/>
      <c r="F49" s="307"/>
      <c r="G49" s="259"/>
      <c r="H49" s="292"/>
      <c r="I49" s="777" t="str">
        <f t="shared" si="1"/>
        <v/>
      </c>
      <c r="J49" s="292"/>
      <c r="K49" s="779"/>
      <c r="M49" s="19">
        <f t="shared" si="3"/>
        <v>0</v>
      </c>
      <c r="N49" s="20">
        <f t="shared" si="4"/>
        <v>0</v>
      </c>
    </row>
    <row r="50" spans="1:14" ht="15.85" customHeight="1" x14ac:dyDescent="0.25">
      <c r="A50" s="413"/>
      <c r="B50" s="304"/>
      <c r="C50" s="305"/>
      <c r="D50" s="368"/>
      <c r="E50" s="306"/>
      <c r="F50" s="307"/>
      <c r="G50" s="259"/>
      <c r="H50" s="292"/>
      <c r="I50" s="777" t="str">
        <f t="shared" si="1"/>
        <v/>
      </c>
      <c r="J50" s="292"/>
      <c r="K50" s="779"/>
      <c r="M50" s="19">
        <f t="shared" si="3"/>
        <v>0</v>
      </c>
      <c r="N50" s="20">
        <f t="shared" si="4"/>
        <v>0</v>
      </c>
    </row>
    <row r="51" spans="1:14" ht="15.85" customHeight="1" x14ac:dyDescent="0.25">
      <c r="A51" s="413"/>
      <c r="B51" s="304"/>
      <c r="C51" s="305"/>
      <c r="D51" s="368"/>
      <c r="E51" s="306"/>
      <c r="F51" s="307"/>
      <c r="G51" s="259"/>
      <c r="H51" s="292"/>
      <c r="I51" s="777" t="str">
        <f t="shared" si="1"/>
        <v/>
      </c>
      <c r="J51" s="292"/>
      <c r="K51" s="779"/>
      <c r="M51" s="19">
        <f t="shared" si="3"/>
        <v>0</v>
      </c>
      <c r="N51" s="20">
        <f t="shared" si="4"/>
        <v>0</v>
      </c>
    </row>
    <row r="52" spans="1:14" ht="15.85" customHeight="1" x14ac:dyDescent="0.25">
      <c r="A52" s="413"/>
      <c r="B52" s="304"/>
      <c r="C52" s="305"/>
      <c r="D52" s="368"/>
      <c r="E52" s="306"/>
      <c r="F52" s="307"/>
      <c r="G52" s="259"/>
      <c r="H52" s="292"/>
      <c r="I52" s="777" t="str">
        <f t="shared" si="1"/>
        <v/>
      </c>
      <c r="J52" s="292"/>
      <c r="K52" s="779"/>
      <c r="M52" s="19">
        <f t="shared" si="3"/>
        <v>0</v>
      </c>
      <c r="N52" s="20">
        <f t="shared" si="4"/>
        <v>0</v>
      </c>
    </row>
    <row r="53" spans="1:14" ht="15.85" customHeight="1" x14ac:dyDescent="0.25">
      <c r="A53" s="413"/>
      <c r="B53" s="304"/>
      <c r="C53" s="305"/>
      <c r="D53" s="368"/>
      <c r="E53" s="306"/>
      <c r="F53" s="307"/>
      <c r="G53" s="259"/>
      <c r="H53" s="292"/>
      <c r="I53" s="777" t="str">
        <f t="shared" si="1"/>
        <v/>
      </c>
      <c r="J53" s="292"/>
      <c r="K53" s="779"/>
      <c r="M53" s="19">
        <f t="shared" si="3"/>
        <v>0</v>
      </c>
      <c r="N53" s="20">
        <f t="shared" si="4"/>
        <v>0</v>
      </c>
    </row>
    <row r="54" spans="1:14" ht="15.85" customHeight="1" x14ac:dyDescent="0.25">
      <c r="A54" s="413"/>
      <c r="B54" s="304"/>
      <c r="C54" s="305"/>
      <c r="D54" s="368"/>
      <c r="E54" s="306"/>
      <c r="F54" s="307"/>
      <c r="G54" s="259"/>
      <c r="H54" s="292"/>
      <c r="I54" s="777" t="str">
        <f t="shared" si="1"/>
        <v/>
      </c>
      <c r="J54" s="292"/>
      <c r="K54" s="779"/>
      <c r="M54" s="19">
        <f t="shared" si="3"/>
        <v>0</v>
      </c>
      <c r="N54" s="20">
        <f t="shared" si="4"/>
        <v>0</v>
      </c>
    </row>
    <row r="55" spans="1:14" ht="15.85" hidden="1" customHeight="1" x14ac:dyDescent="0.25">
      <c r="A55" s="413"/>
      <c r="B55" s="304"/>
      <c r="C55" s="305"/>
      <c r="D55" s="368"/>
      <c r="E55" s="306"/>
      <c r="F55" s="307"/>
      <c r="G55" s="259"/>
      <c r="H55" s="292"/>
      <c r="I55" s="774" t="str">
        <f t="shared" ref="I55:I65" si="5">IF(H55&gt;0,+H55-J55,"")</f>
        <v/>
      </c>
      <c r="J55" s="292"/>
      <c r="K55" s="779"/>
      <c r="M55" s="19">
        <f t="shared" si="3"/>
        <v>0</v>
      </c>
      <c r="N55" s="20">
        <f t="shared" si="4"/>
        <v>0</v>
      </c>
    </row>
    <row r="56" spans="1:14" ht="15.85" hidden="1" customHeight="1" x14ac:dyDescent="0.25">
      <c r="A56" s="413"/>
      <c r="B56" s="304"/>
      <c r="C56" s="305"/>
      <c r="D56" s="368"/>
      <c r="E56" s="306"/>
      <c r="F56" s="307"/>
      <c r="G56" s="259"/>
      <c r="H56" s="292"/>
      <c r="I56" s="774" t="str">
        <f t="shared" si="5"/>
        <v/>
      </c>
      <c r="J56" s="292"/>
      <c r="K56" s="779"/>
      <c r="M56" s="19">
        <f t="shared" si="3"/>
        <v>0</v>
      </c>
      <c r="N56" s="20">
        <f t="shared" si="4"/>
        <v>0</v>
      </c>
    </row>
    <row r="57" spans="1:14" ht="15.85" hidden="1" customHeight="1" x14ac:dyDescent="0.25">
      <c r="A57" s="413"/>
      <c r="B57" s="304"/>
      <c r="C57" s="305"/>
      <c r="D57" s="368"/>
      <c r="E57" s="306"/>
      <c r="F57" s="307"/>
      <c r="G57" s="259"/>
      <c r="H57" s="292"/>
      <c r="I57" s="774" t="str">
        <f t="shared" si="5"/>
        <v/>
      </c>
      <c r="J57" s="292"/>
      <c r="K57" s="779"/>
      <c r="M57" s="19">
        <f t="shared" si="3"/>
        <v>0</v>
      </c>
      <c r="N57" s="20">
        <f t="shared" si="4"/>
        <v>0</v>
      </c>
    </row>
    <row r="58" spans="1:14" ht="15.85" hidden="1" customHeight="1" x14ac:dyDescent="0.25">
      <c r="A58" s="413"/>
      <c r="B58" s="304"/>
      <c r="C58" s="305"/>
      <c r="D58" s="368"/>
      <c r="E58" s="306"/>
      <c r="F58" s="307"/>
      <c r="G58" s="259"/>
      <c r="H58" s="292"/>
      <c r="I58" s="774" t="str">
        <f t="shared" si="5"/>
        <v/>
      </c>
      <c r="J58" s="292"/>
      <c r="K58" s="779"/>
      <c r="M58" s="19">
        <f t="shared" si="3"/>
        <v>0</v>
      </c>
      <c r="N58" s="20">
        <f t="shared" si="4"/>
        <v>0</v>
      </c>
    </row>
    <row r="59" spans="1:14" ht="15.85" hidden="1" customHeight="1" x14ac:dyDescent="0.25">
      <c r="A59" s="413"/>
      <c r="B59" s="304"/>
      <c r="C59" s="305"/>
      <c r="D59" s="368"/>
      <c r="E59" s="306"/>
      <c r="F59" s="307"/>
      <c r="G59" s="259"/>
      <c r="H59" s="292"/>
      <c r="I59" s="774" t="str">
        <f t="shared" si="5"/>
        <v/>
      </c>
      <c r="J59" s="292"/>
      <c r="K59" s="779"/>
      <c r="M59" s="19">
        <f t="shared" si="3"/>
        <v>0</v>
      </c>
      <c r="N59" s="20">
        <f t="shared" si="4"/>
        <v>0</v>
      </c>
    </row>
    <row r="60" spans="1:14" ht="15.85" hidden="1" customHeight="1" x14ac:dyDescent="0.25">
      <c r="A60" s="413"/>
      <c r="B60" s="304"/>
      <c r="C60" s="305"/>
      <c r="D60" s="368"/>
      <c r="E60" s="306"/>
      <c r="F60" s="307"/>
      <c r="G60" s="259"/>
      <c r="H60" s="292"/>
      <c r="I60" s="774" t="str">
        <f t="shared" si="5"/>
        <v/>
      </c>
      <c r="J60" s="292"/>
      <c r="K60" s="779"/>
      <c r="M60" s="19">
        <f t="shared" si="3"/>
        <v>0</v>
      </c>
      <c r="N60" s="20">
        <f t="shared" si="4"/>
        <v>0</v>
      </c>
    </row>
    <row r="61" spans="1:14" ht="15.85" hidden="1" customHeight="1" x14ac:dyDescent="0.25">
      <c r="A61" s="413"/>
      <c r="B61" s="304"/>
      <c r="C61" s="305"/>
      <c r="D61" s="368"/>
      <c r="E61" s="306"/>
      <c r="F61" s="307"/>
      <c r="G61" s="259"/>
      <c r="H61" s="292"/>
      <c r="I61" s="774" t="str">
        <f t="shared" si="5"/>
        <v/>
      </c>
      <c r="J61" s="292"/>
      <c r="K61" s="779"/>
      <c r="M61" s="19">
        <f t="shared" si="3"/>
        <v>0</v>
      </c>
      <c r="N61" s="20">
        <f t="shared" si="4"/>
        <v>0</v>
      </c>
    </row>
    <row r="62" spans="1:14" ht="15.85" hidden="1" customHeight="1" x14ac:dyDescent="0.25">
      <c r="A62" s="413"/>
      <c r="B62" s="304"/>
      <c r="C62" s="305"/>
      <c r="D62" s="368"/>
      <c r="E62" s="306"/>
      <c r="F62" s="307"/>
      <c r="G62" s="259"/>
      <c r="H62" s="292"/>
      <c r="I62" s="774" t="str">
        <f t="shared" si="5"/>
        <v/>
      </c>
      <c r="J62" s="292"/>
      <c r="K62" s="779"/>
      <c r="M62" s="19">
        <f t="shared" si="3"/>
        <v>0</v>
      </c>
      <c r="N62" s="20">
        <f t="shared" si="4"/>
        <v>0</v>
      </c>
    </row>
    <row r="63" spans="1:14" ht="15.85" hidden="1" customHeight="1" x14ac:dyDescent="0.25">
      <c r="A63" s="413"/>
      <c r="B63" s="304"/>
      <c r="C63" s="305"/>
      <c r="D63" s="368"/>
      <c r="E63" s="306"/>
      <c r="F63" s="307"/>
      <c r="G63" s="259"/>
      <c r="H63" s="292"/>
      <c r="I63" s="774" t="str">
        <f t="shared" si="5"/>
        <v/>
      </c>
      <c r="J63" s="292"/>
      <c r="K63" s="779"/>
      <c r="M63" s="19">
        <f t="shared" si="3"/>
        <v>0</v>
      </c>
      <c r="N63" s="20">
        <f>IF(H63&gt;0,+M63/H63,0)</f>
        <v>0</v>
      </c>
    </row>
    <row r="64" spans="1:14" ht="15.85" hidden="1" customHeight="1" x14ac:dyDescent="0.25">
      <c r="A64" s="413"/>
      <c r="B64" s="304"/>
      <c r="C64" s="305"/>
      <c r="D64" s="368"/>
      <c r="E64" s="306"/>
      <c r="F64" s="307"/>
      <c r="G64" s="259"/>
      <c r="H64" s="292"/>
      <c r="I64" s="774" t="str">
        <f t="shared" si="5"/>
        <v/>
      </c>
      <c r="J64" s="292"/>
      <c r="K64" s="779"/>
      <c r="M64" s="19">
        <f>IF(G64&gt;1,(G64*E64)-H64,IF(F64&gt;1,(E64*D64*F64)-H64,0))</f>
        <v>0</v>
      </c>
      <c r="N64" s="20">
        <f>IF(H64&gt;0,+M64/H64,0)</f>
        <v>0</v>
      </c>
    </row>
    <row r="65" spans="1:14" ht="15.85" hidden="1" customHeight="1" x14ac:dyDescent="0.25">
      <c r="A65" s="413"/>
      <c r="B65" s="304"/>
      <c r="C65" s="305"/>
      <c r="D65" s="368"/>
      <c r="E65" s="306"/>
      <c r="F65" s="307"/>
      <c r="G65" s="259"/>
      <c r="H65" s="292"/>
      <c r="I65" s="774" t="str">
        <f t="shared" si="5"/>
        <v/>
      </c>
      <c r="J65" s="292"/>
      <c r="K65" s="779"/>
      <c r="M65" s="19">
        <f>IF(G65&gt;1,(G65*E65)-H65,IF(F65&gt;1,(E65*D65*F65)-H65,0))</f>
        <v>0</v>
      </c>
      <c r="N65" s="20">
        <f>IF(H65&gt;0,+M65/H65,0)</f>
        <v>0</v>
      </c>
    </row>
    <row r="66" spans="1:14" customFormat="1" ht="15.85" hidden="1" customHeight="1" x14ac:dyDescent="0.3"/>
    <row r="67" spans="1:14" ht="17.399999999999999" customHeight="1" thickBot="1" x14ac:dyDescent="0.3">
      <c r="A67" s="308" t="s">
        <v>281</v>
      </c>
      <c r="B67" s="309"/>
      <c r="C67" s="310"/>
      <c r="D67" s="311"/>
      <c r="E67" s="313">
        <f>SUM(E12:E65)</f>
        <v>0</v>
      </c>
      <c r="F67" s="312"/>
      <c r="G67" s="312"/>
      <c r="H67" s="395">
        <f>SUM(H12:H65)</f>
        <v>0</v>
      </c>
      <c r="I67" s="395">
        <f>SUM(I12:I65)</f>
        <v>0</v>
      </c>
      <c r="J67" s="511">
        <f>SUM(J12:J65)</f>
        <v>0</v>
      </c>
      <c r="K67" s="11"/>
      <c r="M67" s="215"/>
    </row>
    <row r="68" spans="1:14" ht="15.65" customHeight="1" thickBot="1" x14ac:dyDescent="0.3">
      <c r="A68" s="171"/>
      <c r="B68" s="65"/>
      <c r="C68" s="65"/>
      <c r="D68" s="65"/>
      <c r="E68" s="218"/>
      <c r="F68" s="218"/>
      <c r="G68" s="218"/>
      <c r="H68" s="1611" t="s">
        <v>603</v>
      </c>
      <c r="I68" s="1612"/>
      <c r="J68" s="1613"/>
      <c r="K68" s="11"/>
      <c r="M68" s="215"/>
    </row>
    <row r="69" spans="1:14" ht="15.85" customHeight="1" x14ac:dyDescent="0.25">
      <c r="A69" s="9" t="s">
        <v>389</v>
      </c>
      <c r="B69" s="10"/>
      <c r="C69" s="5"/>
      <c r="D69" s="5"/>
      <c r="E69" s="5"/>
      <c r="F69" s="5"/>
      <c r="G69" s="5"/>
      <c r="H69" s="5"/>
      <c r="I69" s="5"/>
      <c r="J69" s="95"/>
      <c r="K69" s="11"/>
      <c r="M69" s="215"/>
    </row>
    <row r="70" spans="1:14" ht="15.85" customHeight="1" x14ac:dyDescent="0.25">
      <c r="A70" s="9" t="s">
        <v>354</v>
      </c>
      <c r="B70" s="10"/>
      <c r="C70" s="5"/>
      <c r="D70" s="5"/>
      <c r="E70" s="5"/>
      <c r="F70" s="5"/>
      <c r="G70" s="5"/>
      <c r="H70" s="5"/>
      <c r="I70" s="10" t="s">
        <v>1257</v>
      </c>
      <c r="J70" s="95"/>
      <c r="K70" s="11"/>
      <c r="M70" s="215"/>
    </row>
    <row r="71" spans="1:14" ht="15.85" customHeight="1" x14ac:dyDescent="0.25">
      <c r="A71" s="9" t="s">
        <v>355</v>
      </c>
      <c r="B71" s="10"/>
      <c r="C71" s="5"/>
      <c r="D71" s="5"/>
      <c r="E71" s="5"/>
      <c r="F71" s="5"/>
      <c r="G71" s="5"/>
      <c r="H71" s="5"/>
      <c r="I71" s="778" t="s">
        <v>1256</v>
      </c>
      <c r="J71" s="95"/>
      <c r="K71" s="11"/>
      <c r="M71" s="215"/>
    </row>
    <row r="72" spans="1:14" ht="15.85" customHeight="1" x14ac:dyDescent="0.25">
      <c r="A72" s="94" t="s">
        <v>494</v>
      </c>
      <c r="B72" s="560"/>
      <c r="C72" s="95"/>
      <c r="D72" s="95"/>
      <c r="E72" s="95"/>
      <c r="F72" s="95"/>
      <c r="G72" s="95"/>
      <c r="H72" s="95"/>
      <c r="I72" s="10" t="s">
        <v>360</v>
      </c>
      <c r="J72" s="95"/>
      <c r="K72" s="11"/>
    </row>
    <row r="73" spans="1:14" ht="15.85" customHeight="1" x14ac:dyDescent="0.25">
      <c r="A73" s="9" t="s">
        <v>357</v>
      </c>
      <c r="B73" s="10"/>
      <c r="C73" s="5"/>
      <c r="D73" s="5"/>
      <c r="E73" s="5"/>
      <c r="F73" s="5"/>
      <c r="G73" s="5"/>
      <c r="H73" s="5"/>
      <c r="I73" s="10" t="s">
        <v>361</v>
      </c>
      <c r="J73" s="95"/>
      <c r="K73" s="11"/>
    </row>
    <row r="74" spans="1:14" ht="15.85" customHeight="1" x14ac:dyDescent="0.25">
      <c r="A74" s="13" t="s">
        <v>1258</v>
      </c>
      <c r="B74" s="14"/>
      <c r="C74" s="15"/>
      <c r="D74" s="15"/>
      <c r="E74" s="15"/>
      <c r="F74" s="15"/>
      <c r="G74" s="15"/>
      <c r="H74" s="15"/>
      <c r="I74" s="14" t="s">
        <v>359</v>
      </c>
      <c r="J74" s="98"/>
      <c r="K74" s="16"/>
    </row>
    <row r="76" spans="1:14" ht="15.85" customHeight="1" x14ac:dyDescent="0.25">
      <c r="A76" s="9"/>
    </row>
  </sheetData>
  <sheetProtection algorithmName="SHA-512" hashValue="6yRUQS2b5+QcFv1ih8hENGClkMadFWSR5eniefIwWSJRSX1h0cJViPrlNOayXDdeLnbgc0umQFfLGCwLfs86qg==" saltValue="kMlq48erCftWlwWLMvpLGA==" spinCount="100000" sheet="1" objects="1" scenarios="1"/>
  <mergeCells count="19">
    <mergeCell ref="H68:J68"/>
    <mergeCell ref="A1:K1"/>
    <mergeCell ref="A2:H2"/>
    <mergeCell ref="A7:A9"/>
    <mergeCell ref="B7:B9"/>
    <mergeCell ref="C7:C9"/>
    <mergeCell ref="D7:D9"/>
    <mergeCell ref="E8:E9"/>
    <mergeCell ref="A4:B4"/>
    <mergeCell ref="F4:G4"/>
    <mergeCell ref="F8:G8"/>
    <mergeCell ref="I8:I9"/>
    <mergeCell ref="J8:J9"/>
    <mergeCell ref="K7:K9"/>
    <mergeCell ref="M6:N6"/>
    <mergeCell ref="H8:H9"/>
    <mergeCell ref="M8:N8"/>
    <mergeCell ref="M7:N7"/>
    <mergeCell ref="E7:J7"/>
  </mergeCells>
  <conditionalFormatting sqref="A3:A4">
    <cfRule type="expression" dxfId="528" priority="81">
      <formula>CELL("protect",A3)=0</formula>
    </cfRule>
  </conditionalFormatting>
  <conditionalFormatting sqref="A12:A65 E12:E65">
    <cfRule type="expression" dxfId="527" priority="84">
      <formula>CELL("protect",A12)=0</formula>
    </cfRule>
  </conditionalFormatting>
  <conditionalFormatting sqref="A67 E67:F67">
    <cfRule type="expression" dxfId="526" priority="109">
      <formula>CELL("protect",A67)=0</formula>
    </cfRule>
  </conditionalFormatting>
  <conditionalFormatting sqref="A6:D7">
    <cfRule type="expression" dxfId="525" priority="102">
      <formula>CELL("protect",A6)=0</formula>
    </cfRule>
  </conditionalFormatting>
  <conditionalFormatting sqref="A67:H68 K2:K7 A12:J65 K67:XFD1048576 A1 M1:O1 P1:XFD12 O2:O3 B3 L4:O5 E6:K6 O6:O8 H8 L9:O65 K10:K11 Q13:XFD20 P21:XFD65 A69:I70 J69:K1048576 A75:I1048576">
    <cfRule type="expression" dxfId="524" priority="110">
      <formula>CELL("protect",A1)=0</formula>
    </cfRule>
  </conditionalFormatting>
  <conditionalFormatting sqref="A71:H74">
    <cfRule type="expression" dxfId="523" priority="12">
      <formula>CELL("protect",A71)=0</formula>
    </cfRule>
  </conditionalFormatting>
  <conditionalFormatting sqref="C3:C4">
    <cfRule type="expression" dxfId="522" priority="80">
      <formula>CELL("protect",C3)=0</formula>
    </cfRule>
  </conditionalFormatting>
  <conditionalFormatting sqref="E7:E8">
    <cfRule type="expression" dxfId="521" priority="82">
      <formula>CELL("protect",E7)=0</formula>
    </cfRule>
  </conditionalFormatting>
  <conditionalFormatting sqref="F8:F9">
    <cfRule type="expression" dxfId="520" priority="6">
      <formula>CELL("protect",F8)=0</formula>
    </cfRule>
  </conditionalFormatting>
  <conditionalFormatting sqref="G9">
    <cfRule type="expression" dxfId="519" priority="5">
      <formula>CELL("protect",G9)=0</formula>
    </cfRule>
  </conditionalFormatting>
  <conditionalFormatting sqref="H4:I4 K4 H12:J65">
    <cfRule type="expression" dxfId="518" priority="108">
      <formula>CELL("protect",H4)=0</formula>
    </cfRule>
  </conditionalFormatting>
  <conditionalFormatting sqref="H67:K67">
    <cfRule type="expression" dxfId="517" priority="19">
      <formula>CELL("protect",H67)=0</formula>
    </cfRule>
  </conditionalFormatting>
  <conditionalFormatting sqref="I70:I74">
    <cfRule type="expression" dxfId="516" priority="1">
      <formula>CELL("protect",I70)=0</formula>
    </cfRule>
  </conditionalFormatting>
  <conditionalFormatting sqref="I67:K67 A2:J2 C5:K5">
    <cfRule type="expression" dxfId="515" priority="20">
      <formula>CELL("protect",A2)=0</formula>
    </cfRule>
  </conditionalFormatting>
  <conditionalFormatting sqref="K2:K3 H3:I3 F3:F4">
    <cfRule type="expression" dxfId="514" priority="79">
      <formula>CELL("Protect",F2)=0</formula>
    </cfRule>
  </conditionalFormatting>
  <conditionalFormatting sqref="L2:L3">
    <cfRule type="expression" dxfId="513" priority="9">
      <formula>CELL("protect",L2)=0</formula>
    </cfRule>
  </conditionalFormatting>
  <conditionalFormatting sqref="L6:M8">
    <cfRule type="expression" dxfId="512" priority="97">
      <formula>CELL("protect",L6)=0</formula>
    </cfRule>
  </conditionalFormatting>
  <dataValidations count="1">
    <dataValidation type="whole" allowBlank="1" showInputMessage="1" showErrorMessage="1" error="Enter whole amounts only (no less than negative 20,000).  Round cents to the nearest dollar." sqref="H12:H65 J12:J65 K55:K65" xr:uid="{00000000-0002-0000-0D00-000000000000}">
      <formula1>-20000</formula1>
      <formula2>999999999999999000000</formula2>
    </dataValidation>
  </dataValidations>
  <printOptions horizontalCentered="1"/>
  <pageMargins left="0.25" right="0.25" top="0.45" bottom="0.4" header="0.25" footer="0.2"/>
  <pageSetup scale="58" fitToHeight="2" orientation="landscape" r:id="rId1"/>
  <headerFooter>
    <oddFooter>&amp;C&amp;"Tahoma,Regular"&amp;10page &amp;P of &amp;N&amp;R&amp;"Tahoma,Regular"&amp;10ID-46, Schedule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sizeWithCells="1">
                  <from>
                    <xdr:col>8</xdr:col>
                    <xdr:colOff>0</xdr:colOff>
                    <xdr:row>0</xdr:row>
                    <xdr:rowOff>0</xdr:rowOff>
                  </from>
                  <to>
                    <xdr:col>8</xdr:col>
                    <xdr:colOff>0</xdr:colOff>
                    <xdr:row>0</xdr:row>
                    <xdr:rowOff>103367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EF92-E621-4402-906F-8215C2215735}">
  <sheetPr codeName="Sheet3"/>
  <dimension ref="A1:V127"/>
  <sheetViews>
    <sheetView showGridLines="0" zoomScale="75" zoomScaleNormal="75" zoomScaleSheetLayoutView="70" workbookViewId="0">
      <pane ySplit="11" topLeftCell="A13" activePane="bottomLeft" state="frozen"/>
      <selection activeCell="I10" sqref="I10"/>
      <selection pane="bottomLeft" activeCell="A13" sqref="A13"/>
    </sheetView>
  </sheetViews>
  <sheetFormatPr defaultColWidth="9" defaultRowHeight="15.85" customHeight="1" x14ac:dyDescent="0.25"/>
  <cols>
    <col min="1" max="1" width="39.88671875" style="12" customWidth="1"/>
    <col min="2" max="2" width="16.77734375" style="12" customWidth="1"/>
    <col min="3" max="3" width="38.88671875" style="12" customWidth="1"/>
    <col min="4" max="4" width="10.6640625" style="12" customWidth="1"/>
    <col min="5" max="5" width="10.44140625" style="12" customWidth="1"/>
    <col min="6" max="7" width="13.21875" style="12" customWidth="1"/>
    <col min="8" max="8" width="14" style="12" customWidth="1"/>
    <col min="9" max="9" width="13.21875" style="12" customWidth="1"/>
    <col min="10" max="10" width="13.21875" style="215" customWidth="1"/>
    <col min="11" max="11" width="36.77734375" style="12" customWidth="1"/>
    <col min="12" max="12" width="5.6640625" style="12" customWidth="1"/>
    <col min="13" max="14" width="10.88671875" style="12" customWidth="1"/>
    <col min="15" max="17" width="9" style="12"/>
    <col min="18" max="18" width="10.21875" style="12" bestFit="1" customWidth="1"/>
    <col min="19" max="20" width="9" style="12"/>
    <col min="21" max="21" width="10.5546875" style="12" bestFit="1" customWidth="1"/>
    <col min="22" max="16384" width="9" style="12"/>
  </cols>
  <sheetData>
    <row r="1" spans="1:22" ht="27.1" customHeight="1" x14ac:dyDescent="0.25">
      <c r="A1" s="1970" t="s">
        <v>1447</v>
      </c>
      <c r="F1" s="1377" t="s">
        <v>1193</v>
      </c>
      <c r="P1" s="1368"/>
      <c r="Q1" s="1368"/>
    </row>
    <row r="2" spans="1:22" s="520" customFormat="1" ht="15.05" x14ac:dyDescent="0.25">
      <c r="A2" s="1463" t="s">
        <v>458</v>
      </c>
      <c r="B2" s="1464"/>
      <c r="C2" s="1464"/>
      <c r="D2" s="1464"/>
      <c r="E2" s="1464"/>
      <c r="F2" s="1464"/>
      <c r="G2" s="1464"/>
      <c r="H2" s="1464"/>
      <c r="I2" s="1464"/>
      <c r="J2" s="1464"/>
      <c r="K2" s="1465"/>
      <c r="P2" s="7"/>
      <c r="Q2" s="7"/>
      <c r="R2" s="7"/>
      <c r="S2" s="7"/>
      <c r="T2" s="7"/>
      <c r="U2" s="7"/>
    </row>
    <row r="3" spans="1:22" s="520" customFormat="1" ht="15.05" x14ac:dyDescent="0.25">
      <c r="A3" s="1466"/>
      <c r="B3" s="1493"/>
      <c r="C3" s="1493"/>
      <c r="D3" s="1493"/>
      <c r="E3" s="1493"/>
      <c r="F3" s="1493"/>
      <c r="G3" s="1493"/>
      <c r="H3" s="1493"/>
      <c r="I3" s="740"/>
      <c r="J3" s="736"/>
      <c r="K3" s="477"/>
      <c r="N3" s="365"/>
      <c r="P3" s="7"/>
      <c r="Q3" s="7"/>
      <c r="R3" s="7"/>
      <c r="S3" s="7"/>
      <c r="T3" s="7"/>
      <c r="U3" s="7"/>
    </row>
    <row r="4" spans="1:22" s="520" customFormat="1" ht="15.85" customHeight="1" x14ac:dyDescent="0.25">
      <c r="A4" s="64" t="s">
        <v>95</v>
      </c>
      <c r="C4" s="737" t="s">
        <v>45</v>
      </c>
      <c r="F4" s="737" t="s">
        <v>96</v>
      </c>
      <c r="G4" s="737"/>
      <c r="H4" s="737"/>
      <c r="I4" s="737" t="s">
        <v>65</v>
      </c>
      <c r="K4" s="477"/>
      <c r="N4" s="365"/>
      <c r="P4" s="7"/>
      <c r="Q4" s="7"/>
      <c r="R4" s="7"/>
      <c r="S4" s="7"/>
      <c r="T4" s="7"/>
      <c r="U4" s="7"/>
    </row>
    <row r="5" spans="1:22" s="520" customFormat="1" ht="15.85" customHeight="1" x14ac:dyDescent="0.25">
      <c r="A5" s="1474">
        <f>'Cover Page'!$A$8</f>
        <v>0</v>
      </c>
      <c r="B5" s="1496"/>
      <c r="C5" s="738">
        <f>'Cover Page'!$F$8</f>
        <v>0</v>
      </c>
      <c r="F5" s="1497">
        <f>'Cover Page'!$K$8</f>
        <v>0</v>
      </c>
      <c r="G5" s="1497"/>
      <c r="H5" s="739"/>
      <c r="I5" s="739" t="str">
        <f>TEXT('Cover Page'!$K$10,"mm/dd/yy")&amp;" to "&amp;TEXT('Cover Page'!$M$10,"mm/dd/yy")</f>
        <v>07/01/24 to 06/30/25</v>
      </c>
      <c r="K5" s="477"/>
      <c r="M5" s="367" t="s">
        <v>363</v>
      </c>
      <c r="P5" s="7"/>
      <c r="Q5" s="7"/>
      <c r="R5" s="7"/>
      <c r="S5" s="7"/>
      <c r="T5" s="7"/>
      <c r="U5" s="7"/>
    </row>
    <row r="6" spans="1:22" s="520" customFormat="1" ht="15.65" x14ac:dyDescent="0.3">
      <c r="A6" s="725"/>
      <c r="B6" s="528"/>
      <c r="C6" s="731"/>
      <c r="D6" s="731"/>
      <c r="E6" s="24"/>
      <c r="F6" s="24"/>
      <c r="G6" s="23"/>
      <c r="H6" s="422"/>
      <c r="I6" s="486"/>
      <c r="J6" s="773"/>
      <c r="K6" s="732"/>
      <c r="M6" s="367" t="s">
        <v>362</v>
      </c>
      <c r="P6" s="7"/>
      <c r="Q6" s="7"/>
      <c r="R6" s="7"/>
      <c r="S6" s="7"/>
      <c r="T6" s="7"/>
      <c r="U6" s="7"/>
    </row>
    <row r="7" spans="1:22" s="5" customFormat="1" ht="15.05" thickBot="1" x14ac:dyDescent="0.3">
      <c r="A7" s="396" t="s">
        <v>9</v>
      </c>
      <c r="B7" s="396" t="s">
        <v>324</v>
      </c>
      <c r="C7" s="3" t="s">
        <v>325</v>
      </c>
      <c r="D7" s="396" t="s">
        <v>326</v>
      </c>
      <c r="E7" s="4" t="s">
        <v>334</v>
      </c>
      <c r="F7" s="3" t="s">
        <v>328</v>
      </c>
      <c r="G7" s="3" t="s">
        <v>329</v>
      </c>
      <c r="H7" s="3" t="s">
        <v>330</v>
      </c>
      <c r="I7" s="3" t="s">
        <v>331</v>
      </c>
      <c r="J7" s="3" t="s">
        <v>332</v>
      </c>
      <c r="K7" s="66" t="s">
        <v>333</v>
      </c>
      <c r="M7" s="1602" t="s">
        <v>1298</v>
      </c>
      <c r="N7" s="1603"/>
      <c r="P7" s="12"/>
      <c r="Q7" s="12"/>
      <c r="R7" s="12"/>
      <c r="S7" s="12"/>
      <c r="T7" s="12"/>
      <c r="U7" s="12"/>
    </row>
    <row r="8" spans="1:22" s="314" customFormat="1" ht="18" customHeight="1" x14ac:dyDescent="0.3">
      <c r="A8" s="1550" t="s">
        <v>609</v>
      </c>
      <c r="B8" s="1550" t="s">
        <v>319</v>
      </c>
      <c r="C8" s="1617" t="s">
        <v>35</v>
      </c>
      <c r="D8" s="1619" t="s">
        <v>279</v>
      </c>
      <c r="E8" s="1608" t="s">
        <v>168</v>
      </c>
      <c r="F8" s="1609"/>
      <c r="G8" s="1609"/>
      <c r="H8" s="1609"/>
      <c r="I8" s="1609"/>
      <c r="J8" s="1610"/>
      <c r="K8" s="1531" t="s">
        <v>1141</v>
      </c>
      <c r="M8" s="1606" t="s">
        <v>275</v>
      </c>
      <c r="N8" s="1607"/>
      <c r="P8" s="1629" t="s">
        <v>1169</v>
      </c>
      <c r="Q8" s="1629"/>
      <c r="R8" s="1629"/>
      <c r="S8" s="1629"/>
      <c r="T8" s="1629"/>
      <c r="U8" s="1629"/>
    </row>
    <row r="9" spans="1:22" s="5" customFormat="1" ht="15.05" customHeight="1" x14ac:dyDescent="0.25">
      <c r="A9" s="1615"/>
      <c r="B9" s="1551"/>
      <c r="C9" s="1618"/>
      <c r="D9" s="1620"/>
      <c r="E9" s="1622" t="s">
        <v>306</v>
      </c>
      <c r="F9" s="1624" t="s">
        <v>350</v>
      </c>
      <c r="G9" s="1625"/>
      <c r="H9" s="1604" t="s">
        <v>604</v>
      </c>
      <c r="I9" s="1577" t="s">
        <v>601</v>
      </c>
      <c r="J9" s="1626" t="s">
        <v>602</v>
      </c>
      <c r="K9" s="1628"/>
      <c r="M9" s="1602" t="s">
        <v>276</v>
      </c>
      <c r="N9" s="1603"/>
      <c r="P9" s="1630" t="s">
        <v>1170</v>
      </c>
      <c r="Q9" s="1631"/>
      <c r="R9" s="1632"/>
      <c r="S9" s="1630" t="s">
        <v>1171</v>
      </c>
      <c r="T9" s="1631"/>
      <c r="U9" s="1632"/>
    </row>
    <row r="10" spans="1:22" s="5" customFormat="1" ht="29.45" customHeight="1" thickBot="1" x14ac:dyDescent="0.3">
      <c r="A10" s="1616"/>
      <c r="B10" s="1552"/>
      <c r="C10" s="1541"/>
      <c r="D10" s="1621"/>
      <c r="E10" s="1623"/>
      <c r="F10" s="775" t="s">
        <v>348</v>
      </c>
      <c r="G10" s="775" t="s">
        <v>349</v>
      </c>
      <c r="H10" s="1605"/>
      <c r="I10" s="1605"/>
      <c r="J10" s="1627"/>
      <c r="K10" s="1532"/>
      <c r="M10" s="734" t="s">
        <v>599</v>
      </c>
      <c r="N10" s="734" t="s">
        <v>600</v>
      </c>
      <c r="P10" s="949" t="s">
        <v>1172</v>
      </c>
      <c r="Q10" s="949" t="s">
        <v>1173</v>
      </c>
      <c r="R10" s="949" t="s">
        <v>1174</v>
      </c>
      <c r="S10" s="950" t="s">
        <v>1172</v>
      </c>
      <c r="T10" s="950" t="s">
        <v>1173</v>
      </c>
      <c r="U10" s="950" t="s">
        <v>1174</v>
      </c>
    </row>
    <row r="11" spans="1:22" s="5" customFormat="1" ht="15.85" customHeight="1" x14ac:dyDescent="0.25">
      <c r="A11" s="300" t="s">
        <v>263</v>
      </c>
      <c r="B11" s="301" t="s">
        <v>353</v>
      </c>
      <c r="C11" s="300" t="s">
        <v>278</v>
      </c>
      <c r="D11" s="302" t="s">
        <v>356</v>
      </c>
      <c r="E11" s="366" t="s">
        <v>358</v>
      </c>
      <c r="F11" s="561" t="s">
        <v>351</v>
      </c>
      <c r="G11" s="561" t="s">
        <v>352</v>
      </c>
      <c r="H11" s="561" t="s">
        <v>280</v>
      </c>
      <c r="I11" s="561" t="s">
        <v>666</v>
      </c>
      <c r="J11" s="561"/>
      <c r="K11" s="776"/>
      <c r="M11" s="17"/>
      <c r="N11" s="17"/>
      <c r="P11" s="12"/>
      <c r="Q11" s="12"/>
      <c r="R11" s="12"/>
      <c r="S11" s="12"/>
      <c r="T11" s="12"/>
      <c r="U11" s="12"/>
    </row>
    <row r="12" spans="1:22" s="5" customFormat="1" ht="15.85" hidden="1" customHeight="1" x14ac:dyDescent="0.25">
      <c r="A12" s="1277"/>
      <c r="B12" s="1278"/>
      <c r="C12" s="569"/>
      <c r="D12" s="1278"/>
      <c r="E12" s="1282"/>
      <c r="F12" s="1279"/>
      <c r="G12" s="1279"/>
      <c r="H12" s="1280"/>
      <c r="I12" s="1283"/>
      <c r="J12" s="1280"/>
      <c r="K12" s="105"/>
      <c r="M12" s="17"/>
      <c r="N12" s="17"/>
      <c r="P12" s="12"/>
      <c r="Q12" s="12"/>
      <c r="R12" s="12"/>
      <c r="S12" s="12"/>
      <c r="T12" s="12"/>
      <c r="U12" s="12"/>
    </row>
    <row r="13" spans="1:22" s="5" customFormat="1" ht="15.85" customHeight="1" x14ac:dyDescent="0.25">
      <c r="A13" s="899" t="s">
        <v>611</v>
      </c>
      <c r="B13" s="900"/>
      <c r="C13" s="901"/>
      <c r="D13" s="901"/>
      <c r="E13" s="781">
        <f>+'11-HC-DCW'!F110</f>
        <v>0</v>
      </c>
      <c r="F13" s="902"/>
      <c r="G13" s="903"/>
      <c r="H13" s="855">
        <f>+'11-HC-DCW'!I110</f>
        <v>0</v>
      </c>
      <c r="I13" s="777" t="str">
        <f t="shared" ref="I13:I44" si="0">IF(ABS(H13)&gt;0,+H13-J13,"")</f>
        <v/>
      </c>
      <c r="J13" s="854">
        <f>+'11-HC-DCW'!K110</f>
        <v>0</v>
      </c>
      <c r="K13" s="782"/>
      <c r="M13" s="19"/>
      <c r="N13" s="20"/>
      <c r="P13" s="12"/>
      <c r="Q13" s="12"/>
      <c r="R13" s="12"/>
      <c r="S13" s="12"/>
      <c r="T13" s="12"/>
      <c r="U13" s="12"/>
    </row>
    <row r="14" spans="1:22" s="5" customFormat="1" ht="15.85" customHeight="1" x14ac:dyDescent="0.25">
      <c r="A14" s="413"/>
      <c r="B14" s="304"/>
      <c r="C14" s="305"/>
      <c r="D14" s="368"/>
      <c r="E14" s="306"/>
      <c r="F14" s="307"/>
      <c r="G14" s="259"/>
      <c r="H14" s="434"/>
      <c r="I14" s="777" t="str">
        <f t="shared" si="0"/>
        <v/>
      </c>
      <c r="J14" s="292"/>
      <c r="K14" s="779"/>
      <c r="M14" s="19">
        <f>IF(G14&gt;1,(G14*E14)-H14,IF(F14&gt;1,(E14*D14*F14)-H14,0))</f>
        <v>0</v>
      </c>
      <c r="N14" s="20">
        <f t="shared" ref="N14:N115" si="1">IF(H14&gt;0,+M14/H14,0)</f>
        <v>0</v>
      </c>
      <c r="P14" s="1369">
        <f t="shared" ref="P14:P56" si="2">+IF(OR($C14="LPN",$C14="Licensed Practical Nurse"),+$E14,0)</f>
        <v>0</v>
      </c>
      <c r="Q14" s="1370">
        <f t="shared" ref="Q14:Q56" si="3">+IF(OR($C14="LPN",$C14="Licensed Practical Nurse"),+$F14,0)</f>
        <v>0</v>
      </c>
      <c r="R14" s="1371">
        <f t="shared" ref="R14:R56" si="4">+IF(OR($C14="LPN",$C14="Licensed Practical Nurse"),+$H14,0)</f>
        <v>0</v>
      </c>
      <c r="S14" s="1369">
        <f t="shared" ref="S14:S56" si="5">+IF(OR($C14="RN",$C14="Registered Nurse"),+$E14,0)</f>
        <v>0</v>
      </c>
      <c r="T14" s="1370">
        <f t="shared" ref="T14:T56" si="6">+IF(OR($C14="RN",$C14="Registered Nurse"),+$F14,0)</f>
        <v>0</v>
      </c>
      <c r="U14" s="1371">
        <f t="shared" ref="U14:U56" si="7">+IF(OR($C14="RN",$C14="Registered Nurse"),+$H14,0)</f>
        <v>0</v>
      </c>
    </row>
    <row r="15" spans="1:22" ht="15.85" customHeight="1" x14ac:dyDescent="0.25">
      <c r="A15" s="413"/>
      <c r="B15" s="304"/>
      <c r="C15" s="305"/>
      <c r="D15" s="368"/>
      <c r="E15" s="306"/>
      <c r="F15" s="307"/>
      <c r="G15" s="259"/>
      <c r="H15" s="292"/>
      <c r="I15" s="777" t="str">
        <f t="shared" si="0"/>
        <v/>
      </c>
      <c r="J15" s="292"/>
      <c r="K15" s="779"/>
      <c r="M15" s="19">
        <f t="shared" ref="M15:M115" si="8">IF(G15&gt;1,(G15*E15)-H15,IF(F15&gt;1,(E15*D15*F15)-H15,0))</f>
        <v>0</v>
      </c>
      <c r="N15" s="20">
        <f t="shared" si="1"/>
        <v>0</v>
      </c>
      <c r="P15" s="1369">
        <f t="shared" si="2"/>
        <v>0</v>
      </c>
      <c r="Q15" s="1370">
        <f t="shared" si="3"/>
        <v>0</v>
      </c>
      <c r="R15" s="1371">
        <f t="shared" si="4"/>
        <v>0</v>
      </c>
      <c r="S15" s="1369">
        <f t="shared" si="5"/>
        <v>0</v>
      </c>
      <c r="T15" s="1370">
        <f t="shared" si="6"/>
        <v>0</v>
      </c>
      <c r="U15" s="1371">
        <f t="shared" si="7"/>
        <v>0</v>
      </c>
      <c r="V15" s="535"/>
    </row>
    <row r="16" spans="1:22" ht="15.85" customHeight="1" x14ac:dyDescent="0.25">
      <c r="A16" s="413"/>
      <c r="B16" s="304"/>
      <c r="C16" s="305"/>
      <c r="D16" s="368"/>
      <c r="E16" s="306"/>
      <c r="F16" s="307"/>
      <c r="G16" s="259"/>
      <c r="H16" s="292"/>
      <c r="I16" s="777" t="str">
        <f t="shared" si="0"/>
        <v/>
      </c>
      <c r="J16" s="292"/>
      <c r="K16" s="779"/>
      <c r="M16" s="19">
        <f t="shared" si="8"/>
        <v>0</v>
      </c>
      <c r="N16" s="20">
        <f t="shared" si="1"/>
        <v>0</v>
      </c>
      <c r="P16" s="1369">
        <f t="shared" si="2"/>
        <v>0</v>
      </c>
      <c r="Q16" s="1370">
        <f t="shared" si="3"/>
        <v>0</v>
      </c>
      <c r="R16" s="1371">
        <f t="shared" si="4"/>
        <v>0</v>
      </c>
      <c r="S16" s="1369">
        <f t="shared" si="5"/>
        <v>0</v>
      </c>
      <c r="T16" s="1370">
        <f t="shared" si="6"/>
        <v>0</v>
      </c>
      <c r="U16" s="1371">
        <f t="shared" si="7"/>
        <v>0</v>
      </c>
      <c r="V16" s="535"/>
    </row>
    <row r="17" spans="1:22" ht="15.85" customHeight="1" x14ac:dyDescent="0.25">
      <c r="A17" s="413"/>
      <c r="B17" s="304"/>
      <c r="C17" s="305"/>
      <c r="D17" s="368"/>
      <c r="E17" s="306"/>
      <c r="F17" s="307"/>
      <c r="G17" s="259"/>
      <c r="H17" s="292"/>
      <c r="I17" s="777" t="str">
        <f t="shared" si="0"/>
        <v/>
      </c>
      <c r="J17" s="292"/>
      <c r="K17" s="779"/>
      <c r="M17" s="19">
        <f t="shared" si="8"/>
        <v>0</v>
      </c>
      <c r="N17" s="20">
        <f t="shared" si="1"/>
        <v>0</v>
      </c>
      <c r="P17" s="1369">
        <f t="shared" si="2"/>
        <v>0</v>
      </c>
      <c r="Q17" s="1370">
        <f t="shared" si="3"/>
        <v>0</v>
      </c>
      <c r="R17" s="1371">
        <f t="shared" si="4"/>
        <v>0</v>
      </c>
      <c r="S17" s="1369">
        <f t="shared" si="5"/>
        <v>0</v>
      </c>
      <c r="T17" s="1370">
        <f t="shared" si="6"/>
        <v>0</v>
      </c>
      <c r="U17" s="1371">
        <f t="shared" si="7"/>
        <v>0</v>
      </c>
      <c r="V17" s="535"/>
    </row>
    <row r="18" spans="1:22" ht="15.85" customHeight="1" x14ac:dyDescent="0.25">
      <c r="A18" s="413"/>
      <c r="B18" s="304"/>
      <c r="C18" s="305"/>
      <c r="D18" s="368"/>
      <c r="E18" s="306"/>
      <c r="F18" s="307"/>
      <c r="G18" s="259"/>
      <c r="H18" s="292"/>
      <c r="I18" s="777" t="str">
        <f t="shared" si="0"/>
        <v/>
      </c>
      <c r="J18" s="292"/>
      <c r="K18" s="779"/>
      <c r="M18" s="19">
        <f t="shared" si="8"/>
        <v>0</v>
      </c>
      <c r="N18" s="20">
        <f t="shared" si="1"/>
        <v>0</v>
      </c>
      <c r="P18" s="1369">
        <f t="shared" si="2"/>
        <v>0</v>
      </c>
      <c r="Q18" s="1370">
        <f t="shared" si="3"/>
        <v>0</v>
      </c>
      <c r="R18" s="1371">
        <f t="shared" si="4"/>
        <v>0</v>
      </c>
      <c r="S18" s="1369">
        <f t="shared" si="5"/>
        <v>0</v>
      </c>
      <c r="T18" s="1370">
        <f t="shared" si="6"/>
        <v>0</v>
      </c>
      <c r="U18" s="1371">
        <f t="shared" si="7"/>
        <v>0</v>
      </c>
      <c r="V18" s="535"/>
    </row>
    <row r="19" spans="1:22" ht="15.85" customHeight="1" x14ac:dyDescent="0.25">
      <c r="A19" s="413"/>
      <c r="B19" s="304"/>
      <c r="C19" s="305"/>
      <c r="D19" s="368"/>
      <c r="E19" s="306"/>
      <c r="F19" s="307"/>
      <c r="G19" s="259"/>
      <c r="H19" s="292"/>
      <c r="I19" s="777" t="str">
        <f t="shared" si="0"/>
        <v/>
      </c>
      <c r="J19" s="292"/>
      <c r="K19" s="779"/>
      <c r="M19" s="19">
        <f>IF(G19&gt;1,(G19*E19)-H19,IF(F19&gt;1,(E19*D19*F19)-H19,0))</f>
        <v>0</v>
      </c>
      <c r="N19" s="20">
        <f t="shared" si="1"/>
        <v>0</v>
      </c>
      <c r="P19" s="1369">
        <f t="shared" si="2"/>
        <v>0</v>
      </c>
      <c r="Q19" s="1370">
        <f t="shared" si="3"/>
        <v>0</v>
      </c>
      <c r="R19" s="1371">
        <f t="shared" si="4"/>
        <v>0</v>
      </c>
      <c r="S19" s="1369">
        <f t="shared" si="5"/>
        <v>0</v>
      </c>
      <c r="T19" s="1370">
        <f t="shared" si="6"/>
        <v>0</v>
      </c>
      <c r="U19" s="1371">
        <f t="shared" si="7"/>
        <v>0</v>
      </c>
      <c r="V19" s="535"/>
    </row>
    <row r="20" spans="1:22" ht="15.85" customHeight="1" x14ac:dyDescent="0.25">
      <c r="A20" s="413"/>
      <c r="B20" s="304"/>
      <c r="C20" s="305"/>
      <c r="D20" s="368"/>
      <c r="E20" s="306"/>
      <c r="F20" s="307"/>
      <c r="G20" s="259"/>
      <c r="H20" s="292"/>
      <c r="I20" s="777" t="str">
        <f t="shared" si="0"/>
        <v/>
      </c>
      <c r="J20" s="292"/>
      <c r="K20" s="779"/>
      <c r="M20" s="19">
        <f t="shared" si="8"/>
        <v>0</v>
      </c>
      <c r="N20" s="20">
        <f t="shared" si="1"/>
        <v>0</v>
      </c>
      <c r="P20" s="1369">
        <f t="shared" si="2"/>
        <v>0</v>
      </c>
      <c r="Q20" s="1370">
        <f t="shared" si="3"/>
        <v>0</v>
      </c>
      <c r="R20" s="1371">
        <f t="shared" si="4"/>
        <v>0</v>
      </c>
      <c r="S20" s="1369">
        <f t="shared" si="5"/>
        <v>0</v>
      </c>
      <c r="T20" s="1370">
        <f t="shared" si="6"/>
        <v>0</v>
      </c>
      <c r="U20" s="1371">
        <f t="shared" si="7"/>
        <v>0</v>
      </c>
      <c r="V20" s="535"/>
    </row>
    <row r="21" spans="1:22" ht="15.85" customHeight="1" x14ac:dyDescent="0.25">
      <c r="A21" s="413"/>
      <c r="B21" s="304"/>
      <c r="C21" s="305"/>
      <c r="D21" s="368"/>
      <c r="E21" s="306"/>
      <c r="F21" s="307"/>
      <c r="G21" s="259"/>
      <c r="H21" s="292"/>
      <c r="I21" s="777" t="str">
        <f t="shared" si="0"/>
        <v/>
      </c>
      <c r="J21" s="292"/>
      <c r="K21" s="779"/>
      <c r="M21" s="19">
        <f t="shared" si="8"/>
        <v>0</v>
      </c>
      <c r="N21" s="20">
        <f t="shared" si="1"/>
        <v>0</v>
      </c>
      <c r="P21" s="1369">
        <f t="shared" si="2"/>
        <v>0</v>
      </c>
      <c r="Q21" s="1370">
        <f t="shared" si="3"/>
        <v>0</v>
      </c>
      <c r="R21" s="1371">
        <f t="shared" si="4"/>
        <v>0</v>
      </c>
      <c r="S21" s="1369">
        <f t="shared" si="5"/>
        <v>0</v>
      </c>
      <c r="T21" s="1370">
        <f t="shared" si="6"/>
        <v>0</v>
      </c>
      <c r="U21" s="1371">
        <f t="shared" si="7"/>
        <v>0</v>
      </c>
      <c r="V21" s="535"/>
    </row>
    <row r="22" spans="1:22" ht="15.85" customHeight="1" x14ac:dyDescent="0.25">
      <c r="A22" s="413"/>
      <c r="B22" s="304"/>
      <c r="C22" s="305"/>
      <c r="D22" s="368"/>
      <c r="E22" s="306"/>
      <c r="F22" s="307"/>
      <c r="G22" s="259"/>
      <c r="H22" s="292"/>
      <c r="I22" s="777" t="str">
        <f t="shared" si="0"/>
        <v/>
      </c>
      <c r="J22" s="292"/>
      <c r="K22" s="779"/>
      <c r="M22" s="19">
        <f t="shared" si="8"/>
        <v>0</v>
      </c>
      <c r="N22" s="20">
        <f t="shared" si="1"/>
        <v>0</v>
      </c>
      <c r="P22" s="1369">
        <f t="shared" si="2"/>
        <v>0</v>
      </c>
      <c r="Q22" s="1370">
        <f t="shared" si="3"/>
        <v>0</v>
      </c>
      <c r="R22" s="1371">
        <f t="shared" si="4"/>
        <v>0</v>
      </c>
      <c r="S22" s="1369">
        <f t="shared" si="5"/>
        <v>0</v>
      </c>
      <c r="T22" s="1370">
        <f t="shared" si="6"/>
        <v>0</v>
      </c>
      <c r="U22" s="1371">
        <f t="shared" si="7"/>
        <v>0</v>
      </c>
      <c r="V22" s="535"/>
    </row>
    <row r="23" spans="1:22" ht="15.85" customHeight="1" x14ac:dyDescent="0.25">
      <c r="A23" s="413"/>
      <c r="B23" s="304"/>
      <c r="C23" s="305"/>
      <c r="D23" s="368"/>
      <c r="E23" s="306"/>
      <c r="F23" s="307"/>
      <c r="G23" s="259"/>
      <c r="H23" s="292"/>
      <c r="I23" s="777" t="str">
        <f t="shared" si="0"/>
        <v/>
      </c>
      <c r="J23" s="292"/>
      <c r="K23" s="779"/>
      <c r="M23" s="19">
        <f t="shared" si="8"/>
        <v>0</v>
      </c>
      <c r="N23" s="20">
        <f t="shared" si="1"/>
        <v>0</v>
      </c>
      <c r="P23" s="1369">
        <f t="shared" si="2"/>
        <v>0</v>
      </c>
      <c r="Q23" s="1370">
        <f t="shared" si="3"/>
        <v>0</v>
      </c>
      <c r="R23" s="1371">
        <f t="shared" si="4"/>
        <v>0</v>
      </c>
      <c r="S23" s="1369">
        <f t="shared" si="5"/>
        <v>0</v>
      </c>
      <c r="T23" s="1370">
        <f t="shared" si="6"/>
        <v>0</v>
      </c>
      <c r="U23" s="1371">
        <f t="shared" si="7"/>
        <v>0</v>
      </c>
    </row>
    <row r="24" spans="1:22" ht="15.85" customHeight="1" x14ac:dyDescent="0.25">
      <c r="A24" s="413"/>
      <c r="B24" s="304"/>
      <c r="C24" s="305"/>
      <c r="D24" s="368"/>
      <c r="E24" s="306"/>
      <c r="F24" s="307"/>
      <c r="G24" s="259"/>
      <c r="H24" s="292"/>
      <c r="I24" s="777" t="str">
        <f t="shared" si="0"/>
        <v/>
      </c>
      <c r="J24" s="292"/>
      <c r="K24" s="779"/>
      <c r="M24" s="19">
        <f t="shared" si="8"/>
        <v>0</v>
      </c>
      <c r="N24" s="20">
        <f t="shared" si="1"/>
        <v>0</v>
      </c>
      <c r="P24" s="1369">
        <f t="shared" si="2"/>
        <v>0</v>
      </c>
      <c r="Q24" s="1370">
        <f t="shared" si="3"/>
        <v>0</v>
      </c>
      <c r="R24" s="1371">
        <f t="shared" si="4"/>
        <v>0</v>
      </c>
      <c r="S24" s="1369">
        <f t="shared" si="5"/>
        <v>0</v>
      </c>
      <c r="T24" s="1370">
        <f t="shared" si="6"/>
        <v>0</v>
      </c>
      <c r="U24" s="1371">
        <f t="shared" si="7"/>
        <v>0</v>
      </c>
    </row>
    <row r="25" spans="1:22" ht="15.85" customHeight="1" x14ac:dyDescent="0.25">
      <c r="A25" s="413"/>
      <c r="B25" s="304"/>
      <c r="C25" s="305"/>
      <c r="D25" s="368"/>
      <c r="E25" s="306"/>
      <c r="F25" s="307"/>
      <c r="G25" s="259"/>
      <c r="H25" s="292"/>
      <c r="I25" s="777" t="str">
        <f t="shared" si="0"/>
        <v/>
      </c>
      <c r="J25" s="292"/>
      <c r="K25" s="779"/>
      <c r="M25" s="19">
        <f t="shared" si="8"/>
        <v>0</v>
      </c>
      <c r="N25" s="20">
        <f t="shared" si="1"/>
        <v>0</v>
      </c>
      <c r="P25" s="1369">
        <f t="shared" si="2"/>
        <v>0</v>
      </c>
      <c r="Q25" s="1370">
        <f t="shared" si="3"/>
        <v>0</v>
      </c>
      <c r="R25" s="1371">
        <f t="shared" si="4"/>
        <v>0</v>
      </c>
      <c r="S25" s="1369">
        <f t="shared" si="5"/>
        <v>0</v>
      </c>
      <c r="T25" s="1370">
        <f t="shared" si="6"/>
        <v>0</v>
      </c>
      <c r="U25" s="1371">
        <f t="shared" si="7"/>
        <v>0</v>
      </c>
    </row>
    <row r="26" spans="1:22" ht="15.85" customHeight="1" x14ac:dyDescent="0.25">
      <c r="A26" s="413"/>
      <c r="B26" s="304"/>
      <c r="C26" s="305"/>
      <c r="D26" s="368"/>
      <c r="E26" s="306"/>
      <c r="F26" s="307"/>
      <c r="G26" s="259"/>
      <c r="H26" s="292"/>
      <c r="I26" s="777" t="str">
        <f t="shared" si="0"/>
        <v/>
      </c>
      <c r="J26" s="292"/>
      <c r="K26" s="779"/>
      <c r="M26" s="19">
        <f t="shared" si="8"/>
        <v>0</v>
      </c>
      <c r="N26" s="20">
        <f t="shared" si="1"/>
        <v>0</v>
      </c>
      <c r="P26" s="1369">
        <f t="shared" si="2"/>
        <v>0</v>
      </c>
      <c r="Q26" s="1370">
        <f t="shared" si="3"/>
        <v>0</v>
      </c>
      <c r="R26" s="1371">
        <f t="shared" si="4"/>
        <v>0</v>
      </c>
      <c r="S26" s="1369">
        <f t="shared" si="5"/>
        <v>0</v>
      </c>
      <c r="T26" s="1370">
        <f t="shared" si="6"/>
        <v>0</v>
      </c>
      <c r="U26" s="1371">
        <f t="shared" si="7"/>
        <v>0</v>
      </c>
    </row>
    <row r="27" spans="1:22" ht="15.85" customHeight="1" x14ac:dyDescent="0.25">
      <c r="A27" s="413"/>
      <c r="B27" s="304"/>
      <c r="C27" s="305"/>
      <c r="D27" s="368"/>
      <c r="E27" s="306"/>
      <c r="F27" s="307"/>
      <c r="G27" s="259"/>
      <c r="H27" s="292"/>
      <c r="I27" s="777" t="str">
        <f t="shared" si="0"/>
        <v/>
      </c>
      <c r="J27" s="292"/>
      <c r="K27" s="779"/>
      <c r="M27" s="19">
        <f t="shared" si="8"/>
        <v>0</v>
      </c>
      <c r="N27" s="20">
        <f t="shared" si="1"/>
        <v>0</v>
      </c>
      <c r="P27" s="1369">
        <f t="shared" si="2"/>
        <v>0</v>
      </c>
      <c r="Q27" s="1370">
        <f t="shared" si="3"/>
        <v>0</v>
      </c>
      <c r="R27" s="1371">
        <f t="shared" si="4"/>
        <v>0</v>
      </c>
      <c r="S27" s="1369">
        <f t="shared" si="5"/>
        <v>0</v>
      </c>
      <c r="T27" s="1370">
        <f t="shared" si="6"/>
        <v>0</v>
      </c>
      <c r="U27" s="1371">
        <f t="shared" si="7"/>
        <v>0</v>
      </c>
    </row>
    <row r="28" spans="1:22" ht="15.85" customHeight="1" x14ac:dyDescent="0.25">
      <c r="A28" s="413"/>
      <c r="B28" s="304"/>
      <c r="C28" s="305"/>
      <c r="D28" s="368"/>
      <c r="E28" s="306"/>
      <c r="F28" s="307"/>
      <c r="G28" s="259"/>
      <c r="H28" s="292"/>
      <c r="I28" s="777" t="str">
        <f t="shared" si="0"/>
        <v/>
      </c>
      <c r="J28" s="292"/>
      <c r="K28" s="779"/>
      <c r="M28" s="19">
        <f t="shared" si="8"/>
        <v>0</v>
      </c>
      <c r="N28" s="20">
        <f t="shared" si="1"/>
        <v>0</v>
      </c>
      <c r="P28" s="1369">
        <f t="shared" si="2"/>
        <v>0</v>
      </c>
      <c r="Q28" s="1370">
        <f t="shared" si="3"/>
        <v>0</v>
      </c>
      <c r="R28" s="1371">
        <f t="shared" si="4"/>
        <v>0</v>
      </c>
      <c r="S28" s="1369">
        <f t="shared" si="5"/>
        <v>0</v>
      </c>
      <c r="T28" s="1370">
        <f t="shared" si="6"/>
        <v>0</v>
      </c>
      <c r="U28" s="1371">
        <f t="shared" si="7"/>
        <v>0</v>
      </c>
    </row>
    <row r="29" spans="1:22" ht="15.85" customHeight="1" x14ac:dyDescent="0.25">
      <c r="A29" s="413"/>
      <c r="B29" s="304"/>
      <c r="C29" s="305"/>
      <c r="D29" s="368"/>
      <c r="E29" s="306"/>
      <c r="F29" s="307"/>
      <c r="G29" s="259"/>
      <c r="H29" s="292"/>
      <c r="I29" s="777" t="str">
        <f t="shared" si="0"/>
        <v/>
      </c>
      <c r="J29" s="292"/>
      <c r="K29" s="779"/>
      <c r="M29" s="19">
        <f t="shared" si="8"/>
        <v>0</v>
      </c>
      <c r="N29" s="20">
        <f t="shared" si="1"/>
        <v>0</v>
      </c>
      <c r="P29" s="1369">
        <f t="shared" si="2"/>
        <v>0</v>
      </c>
      <c r="Q29" s="1370">
        <f t="shared" si="3"/>
        <v>0</v>
      </c>
      <c r="R29" s="1371">
        <f t="shared" si="4"/>
        <v>0</v>
      </c>
      <c r="S29" s="1369">
        <f t="shared" si="5"/>
        <v>0</v>
      </c>
      <c r="T29" s="1370">
        <f t="shared" si="6"/>
        <v>0</v>
      </c>
      <c r="U29" s="1371">
        <f t="shared" si="7"/>
        <v>0</v>
      </c>
    </row>
    <row r="30" spans="1:22" ht="15.85" customHeight="1" x14ac:dyDescent="0.25">
      <c r="A30" s="413"/>
      <c r="B30" s="304"/>
      <c r="C30" s="305"/>
      <c r="D30" s="368"/>
      <c r="E30" s="306"/>
      <c r="F30" s="307"/>
      <c r="G30" s="259"/>
      <c r="H30" s="292"/>
      <c r="I30" s="777" t="str">
        <f t="shared" si="0"/>
        <v/>
      </c>
      <c r="J30" s="292"/>
      <c r="K30" s="779"/>
      <c r="M30" s="19">
        <f t="shared" si="8"/>
        <v>0</v>
      </c>
      <c r="N30" s="20">
        <f t="shared" si="1"/>
        <v>0</v>
      </c>
      <c r="P30" s="1369">
        <f t="shared" si="2"/>
        <v>0</v>
      </c>
      <c r="Q30" s="1370">
        <f t="shared" si="3"/>
        <v>0</v>
      </c>
      <c r="R30" s="1371">
        <f t="shared" si="4"/>
        <v>0</v>
      </c>
      <c r="S30" s="1369">
        <f t="shared" si="5"/>
        <v>0</v>
      </c>
      <c r="T30" s="1370">
        <f t="shared" si="6"/>
        <v>0</v>
      </c>
      <c r="U30" s="1371">
        <f t="shared" si="7"/>
        <v>0</v>
      </c>
    </row>
    <row r="31" spans="1:22" ht="15.85" customHeight="1" x14ac:dyDescent="0.25">
      <c r="A31" s="413"/>
      <c r="B31" s="304"/>
      <c r="C31" s="305"/>
      <c r="D31" s="368"/>
      <c r="E31" s="306"/>
      <c r="F31" s="307"/>
      <c r="G31" s="259"/>
      <c r="H31" s="292"/>
      <c r="I31" s="777" t="str">
        <f t="shared" si="0"/>
        <v/>
      </c>
      <c r="J31" s="292"/>
      <c r="K31" s="779"/>
      <c r="M31" s="19">
        <f t="shared" si="8"/>
        <v>0</v>
      </c>
      <c r="N31" s="20">
        <f t="shared" si="1"/>
        <v>0</v>
      </c>
      <c r="P31" s="1369">
        <f t="shared" si="2"/>
        <v>0</v>
      </c>
      <c r="Q31" s="1370">
        <f t="shared" si="3"/>
        <v>0</v>
      </c>
      <c r="R31" s="1371">
        <f t="shared" si="4"/>
        <v>0</v>
      </c>
      <c r="S31" s="1369">
        <f t="shared" si="5"/>
        <v>0</v>
      </c>
      <c r="T31" s="1370">
        <f t="shared" si="6"/>
        <v>0</v>
      </c>
      <c r="U31" s="1371">
        <f t="shared" si="7"/>
        <v>0</v>
      </c>
    </row>
    <row r="32" spans="1:22" ht="15.85" customHeight="1" x14ac:dyDescent="0.25">
      <c r="A32" s="413"/>
      <c r="B32" s="304"/>
      <c r="C32" s="305"/>
      <c r="D32" s="368"/>
      <c r="E32" s="306"/>
      <c r="F32" s="307"/>
      <c r="G32" s="259"/>
      <c r="H32" s="292"/>
      <c r="I32" s="777" t="str">
        <f t="shared" si="0"/>
        <v/>
      </c>
      <c r="J32" s="292"/>
      <c r="K32" s="779"/>
      <c r="M32" s="19">
        <f t="shared" si="8"/>
        <v>0</v>
      </c>
      <c r="N32" s="20">
        <f t="shared" si="1"/>
        <v>0</v>
      </c>
      <c r="P32" s="1369">
        <f t="shared" si="2"/>
        <v>0</v>
      </c>
      <c r="Q32" s="1370">
        <f t="shared" si="3"/>
        <v>0</v>
      </c>
      <c r="R32" s="1371">
        <f t="shared" si="4"/>
        <v>0</v>
      </c>
      <c r="S32" s="1369">
        <f t="shared" si="5"/>
        <v>0</v>
      </c>
      <c r="T32" s="1370">
        <f t="shared" si="6"/>
        <v>0</v>
      </c>
      <c r="U32" s="1371">
        <f t="shared" si="7"/>
        <v>0</v>
      </c>
    </row>
    <row r="33" spans="1:21" ht="15.85" customHeight="1" x14ac:dyDescent="0.25">
      <c r="A33" s="413"/>
      <c r="B33" s="304"/>
      <c r="C33" s="305"/>
      <c r="D33" s="368"/>
      <c r="E33" s="306"/>
      <c r="F33" s="307"/>
      <c r="G33" s="259"/>
      <c r="H33" s="292"/>
      <c r="I33" s="777" t="str">
        <f t="shared" si="0"/>
        <v/>
      </c>
      <c r="J33" s="292"/>
      <c r="K33" s="779"/>
      <c r="M33" s="19">
        <f t="shared" si="8"/>
        <v>0</v>
      </c>
      <c r="N33" s="20">
        <f t="shared" si="1"/>
        <v>0</v>
      </c>
      <c r="P33" s="1369">
        <f t="shared" si="2"/>
        <v>0</v>
      </c>
      <c r="Q33" s="1370">
        <f t="shared" si="3"/>
        <v>0</v>
      </c>
      <c r="R33" s="1371">
        <f t="shared" si="4"/>
        <v>0</v>
      </c>
      <c r="S33" s="1369">
        <f t="shared" si="5"/>
        <v>0</v>
      </c>
      <c r="T33" s="1370">
        <f t="shared" si="6"/>
        <v>0</v>
      </c>
      <c r="U33" s="1371">
        <f t="shared" si="7"/>
        <v>0</v>
      </c>
    </row>
    <row r="34" spans="1:21" ht="15.85" customHeight="1" x14ac:dyDescent="0.25">
      <c r="A34" s="413"/>
      <c r="B34" s="304"/>
      <c r="C34" s="305"/>
      <c r="D34" s="368"/>
      <c r="E34" s="306"/>
      <c r="F34" s="307"/>
      <c r="G34" s="259"/>
      <c r="H34" s="292"/>
      <c r="I34" s="777" t="str">
        <f t="shared" si="0"/>
        <v/>
      </c>
      <c r="J34" s="292"/>
      <c r="K34" s="779"/>
      <c r="M34" s="19">
        <f t="shared" si="8"/>
        <v>0</v>
      </c>
      <c r="N34" s="20">
        <f t="shared" si="1"/>
        <v>0</v>
      </c>
      <c r="P34" s="1369">
        <f t="shared" si="2"/>
        <v>0</v>
      </c>
      <c r="Q34" s="1370">
        <f t="shared" si="3"/>
        <v>0</v>
      </c>
      <c r="R34" s="1371">
        <f t="shared" si="4"/>
        <v>0</v>
      </c>
      <c r="S34" s="1369">
        <f t="shared" si="5"/>
        <v>0</v>
      </c>
      <c r="T34" s="1370">
        <f t="shared" si="6"/>
        <v>0</v>
      </c>
      <c r="U34" s="1371">
        <f t="shared" si="7"/>
        <v>0</v>
      </c>
    </row>
    <row r="35" spans="1:21" ht="15.85" customHeight="1" x14ac:dyDescent="0.25">
      <c r="A35" s="413"/>
      <c r="B35" s="304"/>
      <c r="C35" s="305"/>
      <c r="D35" s="368"/>
      <c r="E35" s="306"/>
      <c r="F35" s="307"/>
      <c r="G35" s="259"/>
      <c r="H35" s="292"/>
      <c r="I35" s="777" t="str">
        <f t="shared" si="0"/>
        <v/>
      </c>
      <c r="J35" s="292"/>
      <c r="K35" s="779"/>
      <c r="M35" s="19">
        <f t="shared" si="8"/>
        <v>0</v>
      </c>
      <c r="N35" s="20">
        <f t="shared" si="1"/>
        <v>0</v>
      </c>
      <c r="P35" s="1369">
        <f t="shared" si="2"/>
        <v>0</v>
      </c>
      <c r="Q35" s="1370">
        <f t="shared" si="3"/>
        <v>0</v>
      </c>
      <c r="R35" s="1371">
        <f t="shared" si="4"/>
        <v>0</v>
      </c>
      <c r="S35" s="1369">
        <f t="shared" si="5"/>
        <v>0</v>
      </c>
      <c r="T35" s="1370">
        <f t="shared" si="6"/>
        <v>0</v>
      </c>
      <c r="U35" s="1371">
        <f t="shared" si="7"/>
        <v>0</v>
      </c>
    </row>
    <row r="36" spans="1:21" ht="15.85" customHeight="1" x14ac:dyDescent="0.25">
      <c r="A36" s="413"/>
      <c r="B36" s="304"/>
      <c r="C36" s="305"/>
      <c r="D36" s="368"/>
      <c r="E36" s="306"/>
      <c r="F36" s="307"/>
      <c r="G36" s="259"/>
      <c r="H36" s="292"/>
      <c r="I36" s="777" t="str">
        <f t="shared" si="0"/>
        <v/>
      </c>
      <c r="J36" s="292"/>
      <c r="K36" s="779"/>
      <c r="M36" s="19">
        <f t="shared" si="8"/>
        <v>0</v>
      </c>
      <c r="N36" s="20">
        <f t="shared" si="1"/>
        <v>0</v>
      </c>
      <c r="P36" s="1369">
        <f t="shared" si="2"/>
        <v>0</v>
      </c>
      <c r="Q36" s="1370">
        <f t="shared" si="3"/>
        <v>0</v>
      </c>
      <c r="R36" s="1371">
        <f t="shared" si="4"/>
        <v>0</v>
      </c>
      <c r="S36" s="1369">
        <f t="shared" si="5"/>
        <v>0</v>
      </c>
      <c r="T36" s="1370">
        <f t="shared" si="6"/>
        <v>0</v>
      </c>
      <c r="U36" s="1371">
        <f t="shared" si="7"/>
        <v>0</v>
      </c>
    </row>
    <row r="37" spans="1:21" ht="15.85" customHeight="1" x14ac:dyDescent="0.25">
      <c r="A37" s="413"/>
      <c r="B37" s="304"/>
      <c r="C37" s="305"/>
      <c r="D37" s="368"/>
      <c r="E37" s="306"/>
      <c r="F37" s="307"/>
      <c r="G37" s="259"/>
      <c r="H37" s="292"/>
      <c r="I37" s="777" t="str">
        <f t="shared" si="0"/>
        <v/>
      </c>
      <c r="J37" s="292"/>
      <c r="K37" s="779"/>
      <c r="M37" s="19">
        <f t="shared" si="8"/>
        <v>0</v>
      </c>
      <c r="N37" s="20">
        <f t="shared" si="1"/>
        <v>0</v>
      </c>
      <c r="P37" s="1369">
        <f t="shared" si="2"/>
        <v>0</v>
      </c>
      <c r="Q37" s="1370">
        <f t="shared" si="3"/>
        <v>0</v>
      </c>
      <c r="R37" s="1371">
        <f t="shared" si="4"/>
        <v>0</v>
      </c>
      <c r="S37" s="1369">
        <f t="shared" si="5"/>
        <v>0</v>
      </c>
      <c r="T37" s="1370">
        <f t="shared" si="6"/>
        <v>0</v>
      </c>
      <c r="U37" s="1371">
        <f t="shared" si="7"/>
        <v>0</v>
      </c>
    </row>
    <row r="38" spans="1:21" ht="15.85" customHeight="1" x14ac:dyDescent="0.25">
      <c r="A38" s="413"/>
      <c r="B38" s="304"/>
      <c r="C38" s="305"/>
      <c r="D38" s="368"/>
      <c r="E38" s="306"/>
      <c r="F38" s="307"/>
      <c r="G38" s="259"/>
      <c r="H38" s="292"/>
      <c r="I38" s="777" t="str">
        <f t="shared" si="0"/>
        <v/>
      </c>
      <c r="J38" s="292"/>
      <c r="K38" s="779"/>
      <c r="M38" s="19">
        <f t="shared" si="8"/>
        <v>0</v>
      </c>
      <c r="N38" s="20">
        <f t="shared" si="1"/>
        <v>0</v>
      </c>
      <c r="P38" s="1369">
        <f t="shared" si="2"/>
        <v>0</v>
      </c>
      <c r="Q38" s="1370">
        <f t="shared" si="3"/>
        <v>0</v>
      </c>
      <c r="R38" s="1371">
        <f t="shared" si="4"/>
        <v>0</v>
      </c>
      <c r="S38" s="1369">
        <f t="shared" si="5"/>
        <v>0</v>
      </c>
      <c r="T38" s="1370">
        <f t="shared" si="6"/>
        <v>0</v>
      </c>
      <c r="U38" s="1371">
        <f t="shared" si="7"/>
        <v>0</v>
      </c>
    </row>
    <row r="39" spans="1:21" ht="15.85" customHeight="1" x14ac:dyDescent="0.25">
      <c r="A39" s="413"/>
      <c r="B39" s="304"/>
      <c r="C39" s="305"/>
      <c r="D39" s="368"/>
      <c r="E39" s="306"/>
      <c r="F39" s="307"/>
      <c r="G39" s="259"/>
      <c r="H39" s="292"/>
      <c r="I39" s="777" t="str">
        <f t="shared" si="0"/>
        <v/>
      </c>
      <c r="J39" s="292"/>
      <c r="K39" s="779"/>
      <c r="M39" s="19">
        <f t="shared" si="8"/>
        <v>0</v>
      </c>
      <c r="N39" s="20">
        <f t="shared" si="1"/>
        <v>0</v>
      </c>
      <c r="P39" s="1369">
        <f t="shared" si="2"/>
        <v>0</v>
      </c>
      <c r="Q39" s="1370">
        <f t="shared" si="3"/>
        <v>0</v>
      </c>
      <c r="R39" s="1371">
        <f t="shared" si="4"/>
        <v>0</v>
      </c>
      <c r="S39" s="1369">
        <f t="shared" si="5"/>
        <v>0</v>
      </c>
      <c r="T39" s="1370">
        <f t="shared" si="6"/>
        <v>0</v>
      </c>
      <c r="U39" s="1371">
        <f t="shared" si="7"/>
        <v>0</v>
      </c>
    </row>
    <row r="40" spans="1:21" ht="15.85" customHeight="1" x14ac:dyDescent="0.25">
      <c r="A40" s="413"/>
      <c r="B40" s="304"/>
      <c r="C40" s="305"/>
      <c r="D40" s="368"/>
      <c r="E40" s="306"/>
      <c r="F40" s="307"/>
      <c r="G40" s="259"/>
      <c r="H40" s="292"/>
      <c r="I40" s="777" t="str">
        <f t="shared" si="0"/>
        <v/>
      </c>
      <c r="J40" s="292"/>
      <c r="K40" s="779"/>
      <c r="M40" s="19">
        <f t="shared" si="8"/>
        <v>0</v>
      </c>
      <c r="N40" s="20">
        <f t="shared" si="1"/>
        <v>0</v>
      </c>
      <c r="P40" s="1369">
        <f t="shared" si="2"/>
        <v>0</v>
      </c>
      <c r="Q40" s="1370">
        <f t="shared" si="3"/>
        <v>0</v>
      </c>
      <c r="R40" s="1371">
        <f t="shared" si="4"/>
        <v>0</v>
      </c>
      <c r="S40" s="1369">
        <f t="shared" si="5"/>
        <v>0</v>
      </c>
      <c r="T40" s="1370">
        <f t="shared" si="6"/>
        <v>0</v>
      </c>
      <c r="U40" s="1371">
        <f t="shared" si="7"/>
        <v>0</v>
      </c>
    </row>
    <row r="41" spans="1:21" ht="15.85" customHeight="1" x14ac:dyDescent="0.25">
      <c r="A41" s="413"/>
      <c r="B41" s="304"/>
      <c r="C41" s="305"/>
      <c r="D41" s="368"/>
      <c r="E41" s="306"/>
      <c r="F41" s="307"/>
      <c r="G41" s="259"/>
      <c r="H41" s="292"/>
      <c r="I41" s="777" t="str">
        <f t="shared" si="0"/>
        <v/>
      </c>
      <c r="J41" s="292"/>
      <c r="K41" s="779"/>
      <c r="M41" s="19">
        <f t="shared" si="8"/>
        <v>0</v>
      </c>
      <c r="N41" s="20">
        <f t="shared" si="1"/>
        <v>0</v>
      </c>
      <c r="P41" s="1369">
        <f t="shared" si="2"/>
        <v>0</v>
      </c>
      <c r="Q41" s="1370">
        <f t="shared" si="3"/>
        <v>0</v>
      </c>
      <c r="R41" s="1371">
        <f t="shared" si="4"/>
        <v>0</v>
      </c>
      <c r="S41" s="1369">
        <f t="shared" si="5"/>
        <v>0</v>
      </c>
      <c r="T41" s="1370">
        <f t="shared" si="6"/>
        <v>0</v>
      </c>
      <c r="U41" s="1371">
        <f t="shared" si="7"/>
        <v>0</v>
      </c>
    </row>
    <row r="42" spans="1:21" ht="15.85" customHeight="1" x14ac:dyDescent="0.25">
      <c r="A42" s="413"/>
      <c r="B42" s="304"/>
      <c r="C42" s="305"/>
      <c r="D42" s="368"/>
      <c r="E42" s="306"/>
      <c r="F42" s="307"/>
      <c r="G42" s="259"/>
      <c r="H42" s="292"/>
      <c r="I42" s="777" t="str">
        <f t="shared" si="0"/>
        <v/>
      </c>
      <c r="J42" s="292"/>
      <c r="K42" s="779"/>
      <c r="M42" s="19">
        <f t="shared" si="8"/>
        <v>0</v>
      </c>
      <c r="N42" s="20">
        <f t="shared" si="1"/>
        <v>0</v>
      </c>
      <c r="P42" s="1369">
        <f t="shared" si="2"/>
        <v>0</v>
      </c>
      <c r="Q42" s="1370">
        <f t="shared" si="3"/>
        <v>0</v>
      </c>
      <c r="R42" s="1371">
        <f t="shared" si="4"/>
        <v>0</v>
      </c>
      <c r="S42" s="1369">
        <f t="shared" si="5"/>
        <v>0</v>
      </c>
      <c r="T42" s="1370">
        <f t="shared" si="6"/>
        <v>0</v>
      </c>
      <c r="U42" s="1371">
        <f t="shared" si="7"/>
        <v>0</v>
      </c>
    </row>
    <row r="43" spans="1:21" ht="15.85" customHeight="1" x14ac:dyDescent="0.25">
      <c r="A43" s="413"/>
      <c r="B43" s="304"/>
      <c r="C43" s="305"/>
      <c r="D43" s="368"/>
      <c r="E43" s="306"/>
      <c r="F43" s="307"/>
      <c r="G43" s="259"/>
      <c r="H43" s="292"/>
      <c r="I43" s="777" t="str">
        <f t="shared" si="0"/>
        <v/>
      </c>
      <c r="J43" s="292"/>
      <c r="K43" s="779"/>
      <c r="M43" s="19">
        <f t="shared" si="8"/>
        <v>0</v>
      </c>
      <c r="N43" s="20">
        <f t="shared" si="1"/>
        <v>0</v>
      </c>
      <c r="P43" s="1369">
        <f t="shared" si="2"/>
        <v>0</v>
      </c>
      <c r="Q43" s="1370">
        <f t="shared" si="3"/>
        <v>0</v>
      </c>
      <c r="R43" s="1371">
        <f t="shared" si="4"/>
        <v>0</v>
      </c>
      <c r="S43" s="1369">
        <f t="shared" si="5"/>
        <v>0</v>
      </c>
      <c r="T43" s="1370">
        <f t="shared" si="6"/>
        <v>0</v>
      </c>
      <c r="U43" s="1371">
        <f t="shared" si="7"/>
        <v>0</v>
      </c>
    </row>
    <row r="44" spans="1:21" ht="15.85" customHeight="1" x14ac:dyDescent="0.25">
      <c r="A44" s="413"/>
      <c r="B44" s="304"/>
      <c r="C44" s="305"/>
      <c r="D44" s="368"/>
      <c r="E44" s="306"/>
      <c r="F44" s="307"/>
      <c r="G44" s="259"/>
      <c r="H44" s="292"/>
      <c r="I44" s="777" t="str">
        <f t="shared" si="0"/>
        <v/>
      </c>
      <c r="J44" s="292"/>
      <c r="K44" s="779"/>
      <c r="M44" s="19">
        <f t="shared" si="8"/>
        <v>0</v>
      </c>
      <c r="N44" s="20">
        <f t="shared" si="1"/>
        <v>0</v>
      </c>
      <c r="P44" s="1369">
        <f t="shared" si="2"/>
        <v>0</v>
      </c>
      <c r="Q44" s="1370">
        <f t="shared" si="3"/>
        <v>0</v>
      </c>
      <c r="R44" s="1371">
        <f t="shared" si="4"/>
        <v>0</v>
      </c>
      <c r="S44" s="1369">
        <f t="shared" si="5"/>
        <v>0</v>
      </c>
      <c r="T44" s="1370">
        <f t="shared" si="6"/>
        <v>0</v>
      </c>
      <c r="U44" s="1371">
        <f t="shared" si="7"/>
        <v>0</v>
      </c>
    </row>
    <row r="45" spans="1:21" ht="15.85" customHeight="1" x14ac:dyDescent="0.25">
      <c r="A45" s="413"/>
      <c r="B45" s="304"/>
      <c r="C45" s="305"/>
      <c r="D45" s="368"/>
      <c r="E45" s="306"/>
      <c r="F45" s="307"/>
      <c r="G45" s="259"/>
      <c r="H45" s="292"/>
      <c r="I45" s="777" t="str">
        <f t="shared" ref="I45:I76" si="9">IF(ABS(H45)&gt;0,+H45-J45,"")</f>
        <v/>
      </c>
      <c r="J45" s="292"/>
      <c r="K45" s="779"/>
      <c r="M45" s="19">
        <f t="shared" si="8"/>
        <v>0</v>
      </c>
      <c r="N45" s="20">
        <f t="shared" si="1"/>
        <v>0</v>
      </c>
      <c r="P45" s="1369">
        <f t="shared" si="2"/>
        <v>0</v>
      </c>
      <c r="Q45" s="1370">
        <f t="shared" si="3"/>
        <v>0</v>
      </c>
      <c r="R45" s="1371">
        <f t="shared" si="4"/>
        <v>0</v>
      </c>
      <c r="S45" s="1369">
        <f t="shared" si="5"/>
        <v>0</v>
      </c>
      <c r="T45" s="1370">
        <f t="shared" si="6"/>
        <v>0</v>
      </c>
      <c r="U45" s="1371">
        <f t="shared" si="7"/>
        <v>0</v>
      </c>
    </row>
    <row r="46" spans="1:21" ht="15.85" customHeight="1" x14ac:dyDescent="0.25">
      <c r="A46" s="413"/>
      <c r="B46" s="304"/>
      <c r="C46" s="305"/>
      <c r="D46" s="368"/>
      <c r="E46" s="306"/>
      <c r="F46" s="307"/>
      <c r="G46" s="259"/>
      <c r="H46" s="292"/>
      <c r="I46" s="777" t="str">
        <f t="shared" si="9"/>
        <v/>
      </c>
      <c r="J46" s="292"/>
      <c r="K46" s="779"/>
      <c r="M46" s="19">
        <f t="shared" si="8"/>
        <v>0</v>
      </c>
      <c r="N46" s="20">
        <f t="shared" si="1"/>
        <v>0</v>
      </c>
      <c r="P46" s="1369">
        <f t="shared" si="2"/>
        <v>0</v>
      </c>
      <c r="Q46" s="1370">
        <f t="shared" si="3"/>
        <v>0</v>
      </c>
      <c r="R46" s="1371">
        <f t="shared" si="4"/>
        <v>0</v>
      </c>
      <c r="S46" s="1369">
        <f t="shared" si="5"/>
        <v>0</v>
      </c>
      <c r="T46" s="1370">
        <f t="shared" si="6"/>
        <v>0</v>
      </c>
      <c r="U46" s="1371">
        <f t="shared" si="7"/>
        <v>0</v>
      </c>
    </row>
    <row r="47" spans="1:21" ht="15.85" customHeight="1" x14ac:dyDescent="0.25">
      <c r="A47" s="413"/>
      <c r="B47" s="304"/>
      <c r="C47" s="305"/>
      <c r="D47" s="368"/>
      <c r="E47" s="306"/>
      <c r="F47" s="307"/>
      <c r="G47" s="259"/>
      <c r="H47" s="292"/>
      <c r="I47" s="777" t="str">
        <f t="shared" si="9"/>
        <v/>
      </c>
      <c r="J47" s="292"/>
      <c r="K47" s="779"/>
      <c r="M47" s="19">
        <f t="shared" si="8"/>
        <v>0</v>
      </c>
      <c r="N47" s="20">
        <f t="shared" si="1"/>
        <v>0</v>
      </c>
      <c r="P47" s="1369">
        <f t="shared" si="2"/>
        <v>0</v>
      </c>
      <c r="Q47" s="1370">
        <f t="shared" si="3"/>
        <v>0</v>
      </c>
      <c r="R47" s="1371">
        <f t="shared" si="4"/>
        <v>0</v>
      </c>
      <c r="S47" s="1369">
        <f t="shared" si="5"/>
        <v>0</v>
      </c>
      <c r="T47" s="1370">
        <f t="shared" si="6"/>
        <v>0</v>
      </c>
      <c r="U47" s="1371">
        <f t="shared" si="7"/>
        <v>0</v>
      </c>
    </row>
    <row r="48" spans="1:21" ht="15.85" customHeight="1" x14ac:dyDescent="0.25">
      <c r="A48" s="413"/>
      <c r="B48" s="304"/>
      <c r="C48" s="305"/>
      <c r="D48" s="368"/>
      <c r="E48" s="306"/>
      <c r="F48" s="307"/>
      <c r="G48" s="259"/>
      <c r="H48" s="292"/>
      <c r="I48" s="777" t="str">
        <f t="shared" si="9"/>
        <v/>
      </c>
      <c r="J48" s="292"/>
      <c r="K48" s="779"/>
      <c r="M48" s="19">
        <f t="shared" si="8"/>
        <v>0</v>
      </c>
      <c r="N48" s="20">
        <f t="shared" si="1"/>
        <v>0</v>
      </c>
      <c r="P48" s="1369">
        <f t="shared" si="2"/>
        <v>0</v>
      </c>
      <c r="Q48" s="1370">
        <f t="shared" si="3"/>
        <v>0</v>
      </c>
      <c r="R48" s="1371">
        <f t="shared" si="4"/>
        <v>0</v>
      </c>
      <c r="S48" s="1369">
        <f t="shared" si="5"/>
        <v>0</v>
      </c>
      <c r="T48" s="1370">
        <f t="shared" si="6"/>
        <v>0</v>
      </c>
      <c r="U48" s="1371">
        <f t="shared" si="7"/>
        <v>0</v>
      </c>
    </row>
    <row r="49" spans="1:21" ht="15.85" customHeight="1" x14ac:dyDescent="0.25">
      <c r="A49" s="413"/>
      <c r="B49" s="304"/>
      <c r="C49" s="305"/>
      <c r="D49" s="368"/>
      <c r="E49" s="306"/>
      <c r="F49" s="307"/>
      <c r="G49" s="259"/>
      <c r="H49" s="292"/>
      <c r="I49" s="777" t="str">
        <f t="shared" si="9"/>
        <v/>
      </c>
      <c r="J49" s="292"/>
      <c r="K49" s="779"/>
      <c r="M49" s="19">
        <f t="shared" si="8"/>
        <v>0</v>
      </c>
      <c r="N49" s="20">
        <f t="shared" si="1"/>
        <v>0</v>
      </c>
      <c r="P49" s="1369">
        <f t="shared" si="2"/>
        <v>0</v>
      </c>
      <c r="Q49" s="1370">
        <f t="shared" si="3"/>
        <v>0</v>
      </c>
      <c r="R49" s="1371">
        <f t="shared" si="4"/>
        <v>0</v>
      </c>
      <c r="S49" s="1369">
        <f t="shared" si="5"/>
        <v>0</v>
      </c>
      <c r="T49" s="1370">
        <f t="shared" si="6"/>
        <v>0</v>
      </c>
      <c r="U49" s="1371">
        <f t="shared" si="7"/>
        <v>0</v>
      </c>
    </row>
    <row r="50" spans="1:21" ht="15.85" customHeight="1" x14ac:dyDescent="0.25">
      <c r="A50" s="413"/>
      <c r="B50" s="304"/>
      <c r="C50" s="305"/>
      <c r="D50" s="368"/>
      <c r="E50" s="306"/>
      <c r="F50" s="307"/>
      <c r="G50" s="259"/>
      <c r="H50" s="292"/>
      <c r="I50" s="777" t="str">
        <f t="shared" si="9"/>
        <v/>
      </c>
      <c r="J50" s="292"/>
      <c r="K50" s="779"/>
      <c r="M50" s="19">
        <f t="shared" si="8"/>
        <v>0</v>
      </c>
      <c r="N50" s="20">
        <f t="shared" si="1"/>
        <v>0</v>
      </c>
      <c r="P50" s="1369">
        <f t="shared" si="2"/>
        <v>0</v>
      </c>
      <c r="Q50" s="1370">
        <f t="shared" si="3"/>
        <v>0</v>
      </c>
      <c r="R50" s="1371">
        <f t="shared" si="4"/>
        <v>0</v>
      </c>
      <c r="S50" s="1369">
        <f t="shared" si="5"/>
        <v>0</v>
      </c>
      <c r="T50" s="1370">
        <f t="shared" si="6"/>
        <v>0</v>
      </c>
      <c r="U50" s="1371">
        <f t="shared" si="7"/>
        <v>0</v>
      </c>
    </row>
    <row r="51" spans="1:21" ht="15.85" customHeight="1" x14ac:dyDescent="0.25">
      <c r="A51" s="413"/>
      <c r="B51" s="304"/>
      <c r="C51" s="305"/>
      <c r="D51" s="368"/>
      <c r="E51" s="306"/>
      <c r="F51" s="307"/>
      <c r="G51" s="259"/>
      <c r="H51" s="292"/>
      <c r="I51" s="777" t="str">
        <f t="shared" si="9"/>
        <v/>
      </c>
      <c r="J51" s="292"/>
      <c r="K51" s="779"/>
      <c r="M51" s="19">
        <f t="shared" si="8"/>
        <v>0</v>
      </c>
      <c r="N51" s="20">
        <f t="shared" si="1"/>
        <v>0</v>
      </c>
      <c r="P51" s="1369">
        <f t="shared" si="2"/>
        <v>0</v>
      </c>
      <c r="Q51" s="1370">
        <f t="shared" si="3"/>
        <v>0</v>
      </c>
      <c r="R51" s="1371">
        <f t="shared" si="4"/>
        <v>0</v>
      </c>
      <c r="S51" s="1369">
        <f t="shared" si="5"/>
        <v>0</v>
      </c>
      <c r="T51" s="1370">
        <f t="shared" si="6"/>
        <v>0</v>
      </c>
      <c r="U51" s="1371">
        <f t="shared" si="7"/>
        <v>0</v>
      </c>
    </row>
    <row r="52" spans="1:21" ht="15.85" customHeight="1" x14ac:dyDescent="0.25">
      <c r="A52" s="413"/>
      <c r="B52" s="304"/>
      <c r="C52" s="305"/>
      <c r="D52" s="368"/>
      <c r="E52" s="306"/>
      <c r="F52" s="307"/>
      <c r="G52" s="259"/>
      <c r="H52" s="292"/>
      <c r="I52" s="777" t="str">
        <f t="shared" si="9"/>
        <v/>
      </c>
      <c r="J52" s="292"/>
      <c r="K52" s="779"/>
      <c r="M52" s="19">
        <f t="shared" si="8"/>
        <v>0</v>
      </c>
      <c r="N52" s="20">
        <f t="shared" si="1"/>
        <v>0</v>
      </c>
      <c r="P52" s="1369">
        <f t="shared" si="2"/>
        <v>0</v>
      </c>
      <c r="Q52" s="1370">
        <f t="shared" si="3"/>
        <v>0</v>
      </c>
      <c r="R52" s="1371">
        <f t="shared" si="4"/>
        <v>0</v>
      </c>
      <c r="S52" s="1369">
        <f t="shared" si="5"/>
        <v>0</v>
      </c>
      <c r="T52" s="1370">
        <f t="shared" si="6"/>
        <v>0</v>
      </c>
      <c r="U52" s="1371">
        <f t="shared" si="7"/>
        <v>0</v>
      </c>
    </row>
    <row r="53" spans="1:21" ht="15.85" customHeight="1" x14ac:dyDescent="0.25">
      <c r="A53" s="413"/>
      <c r="B53" s="304"/>
      <c r="C53" s="305"/>
      <c r="D53" s="368"/>
      <c r="E53" s="306"/>
      <c r="F53" s="307"/>
      <c r="G53" s="259"/>
      <c r="H53" s="292"/>
      <c r="I53" s="777" t="str">
        <f t="shared" si="9"/>
        <v/>
      </c>
      <c r="J53" s="292"/>
      <c r="K53" s="779"/>
      <c r="M53" s="19">
        <f t="shared" si="8"/>
        <v>0</v>
      </c>
      <c r="N53" s="20">
        <f t="shared" si="1"/>
        <v>0</v>
      </c>
      <c r="P53" s="1369">
        <f t="shared" si="2"/>
        <v>0</v>
      </c>
      <c r="Q53" s="1370">
        <f t="shared" si="3"/>
        <v>0</v>
      </c>
      <c r="R53" s="1371">
        <f t="shared" si="4"/>
        <v>0</v>
      </c>
      <c r="S53" s="1369">
        <f t="shared" si="5"/>
        <v>0</v>
      </c>
      <c r="T53" s="1370">
        <f t="shared" si="6"/>
        <v>0</v>
      </c>
      <c r="U53" s="1371">
        <f t="shared" si="7"/>
        <v>0</v>
      </c>
    </row>
    <row r="54" spans="1:21" ht="15.85" customHeight="1" x14ac:dyDescent="0.25">
      <c r="A54" s="413"/>
      <c r="B54" s="304"/>
      <c r="C54" s="305"/>
      <c r="D54" s="368"/>
      <c r="E54" s="306"/>
      <c r="F54" s="307"/>
      <c r="G54" s="259"/>
      <c r="H54" s="292"/>
      <c r="I54" s="777" t="str">
        <f t="shared" si="9"/>
        <v/>
      </c>
      <c r="J54" s="292"/>
      <c r="K54" s="779"/>
      <c r="M54" s="19">
        <f t="shared" si="8"/>
        <v>0</v>
      </c>
      <c r="N54" s="20">
        <f t="shared" si="1"/>
        <v>0</v>
      </c>
      <c r="P54" s="1369">
        <f t="shared" si="2"/>
        <v>0</v>
      </c>
      <c r="Q54" s="1370">
        <f t="shared" si="3"/>
        <v>0</v>
      </c>
      <c r="R54" s="1371">
        <f t="shared" si="4"/>
        <v>0</v>
      </c>
      <c r="S54" s="1369">
        <f t="shared" si="5"/>
        <v>0</v>
      </c>
      <c r="T54" s="1370">
        <f t="shared" si="6"/>
        <v>0</v>
      </c>
      <c r="U54" s="1371">
        <f t="shared" si="7"/>
        <v>0</v>
      </c>
    </row>
    <row r="55" spans="1:21" ht="15.85" customHeight="1" x14ac:dyDescent="0.25">
      <c r="A55" s="413"/>
      <c r="B55" s="304"/>
      <c r="C55" s="305"/>
      <c r="D55" s="368"/>
      <c r="E55" s="306"/>
      <c r="F55" s="307"/>
      <c r="G55" s="259"/>
      <c r="H55" s="292"/>
      <c r="I55" s="777" t="str">
        <f t="shared" si="9"/>
        <v/>
      </c>
      <c r="J55" s="292"/>
      <c r="K55" s="779"/>
      <c r="M55" s="19">
        <f t="shared" si="8"/>
        <v>0</v>
      </c>
      <c r="N55" s="20">
        <f t="shared" si="1"/>
        <v>0</v>
      </c>
      <c r="P55" s="1369">
        <f t="shared" si="2"/>
        <v>0</v>
      </c>
      <c r="Q55" s="1370">
        <f t="shared" si="3"/>
        <v>0</v>
      </c>
      <c r="R55" s="1371">
        <f t="shared" si="4"/>
        <v>0</v>
      </c>
      <c r="S55" s="1369">
        <f t="shared" si="5"/>
        <v>0</v>
      </c>
      <c r="T55" s="1370">
        <f t="shared" si="6"/>
        <v>0</v>
      </c>
      <c r="U55" s="1371">
        <f t="shared" si="7"/>
        <v>0</v>
      </c>
    </row>
    <row r="56" spans="1:21" ht="15.85" customHeight="1" x14ac:dyDescent="0.25">
      <c r="A56" s="413"/>
      <c r="B56" s="304"/>
      <c r="C56" s="305"/>
      <c r="D56" s="368"/>
      <c r="E56" s="306"/>
      <c r="F56" s="307"/>
      <c r="G56" s="259"/>
      <c r="H56" s="292"/>
      <c r="I56" s="777" t="str">
        <f t="shared" si="9"/>
        <v/>
      </c>
      <c r="J56" s="292"/>
      <c r="K56" s="779"/>
      <c r="M56" s="19">
        <f t="shared" si="8"/>
        <v>0</v>
      </c>
      <c r="N56" s="20">
        <f t="shared" si="1"/>
        <v>0</v>
      </c>
      <c r="P56" s="1369">
        <f t="shared" si="2"/>
        <v>0</v>
      </c>
      <c r="Q56" s="1370">
        <f t="shared" si="3"/>
        <v>0</v>
      </c>
      <c r="R56" s="1371">
        <f t="shared" si="4"/>
        <v>0</v>
      </c>
      <c r="S56" s="1369">
        <f t="shared" si="5"/>
        <v>0</v>
      </c>
      <c r="T56" s="1370">
        <f t="shared" si="6"/>
        <v>0</v>
      </c>
      <c r="U56" s="1371">
        <f t="shared" si="7"/>
        <v>0</v>
      </c>
    </row>
    <row r="57" spans="1:21" ht="15.85" customHeight="1" x14ac:dyDescent="0.25">
      <c r="A57" s="413"/>
      <c r="B57" s="304"/>
      <c r="C57" s="305"/>
      <c r="D57" s="368"/>
      <c r="E57" s="306"/>
      <c r="F57" s="307"/>
      <c r="G57" s="259"/>
      <c r="H57" s="292"/>
      <c r="I57" s="777" t="str">
        <f t="shared" si="9"/>
        <v/>
      </c>
      <c r="J57" s="292"/>
      <c r="K57" s="779"/>
      <c r="M57" s="19">
        <f t="shared" si="8"/>
        <v>0</v>
      </c>
      <c r="N57" s="20">
        <f t="shared" si="1"/>
        <v>0</v>
      </c>
      <c r="P57" s="1369">
        <f>+IF(OR($C57="LPN",$C57="Licensed Practical Nurse"),+$E57,0)</f>
        <v>0</v>
      </c>
      <c r="Q57" s="1370">
        <f>+IF(OR($C57="LPN",$C57="Licensed Practical Nurse"),+$F57,0)</f>
        <v>0</v>
      </c>
      <c r="R57" s="1371">
        <f>+IF(OR($C57="LPN",$C57="Licensed Practical Nurse"),+$H57,0)</f>
        <v>0</v>
      </c>
      <c r="S57" s="1369">
        <f>+IF(OR($C57="RN",$C57="Registered Nurse"),+$E57,0)</f>
        <v>0</v>
      </c>
      <c r="T57" s="1370">
        <f>+IF(OR($C57="RN",$C57="Registered Nurse"),+$F57,0)</f>
        <v>0</v>
      </c>
      <c r="U57" s="1371">
        <f>+IF(OR($C57="RN",$C57="Registered Nurse"),+$H57,0)</f>
        <v>0</v>
      </c>
    </row>
    <row r="58" spans="1:21" ht="15.85" customHeight="1" x14ac:dyDescent="0.25">
      <c r="A58" s="413"/>
      <c r="B58" s="304"/>
      <c r="C58" s="305"/>
      <c r="D58" s="368"/>
      <c r="E58" s="306"/>
      <c r="F58" s="307"/>
      <c r="G58" s="259"/>
      <c r="H58" s="292"/>
      <c r="I58" s="777" t="str">
        <f t="shared" si="9"/>
        <v/>
      </c>
      <c r="J58" s="292"/>
      <c r="K58" s="779"/>
      <c r="M58" s="19">
        <f t="shared" si="8"/>
        <v>0</v>
      </c>
      <c r="N58" s="20">
        <f t="shared" si="1"/>
        <v>0</v>
      </c>
      <c r="P58" s="1369">
        <f t="shared" ref="P58:P117" si="10">+IF(OR($C58="LPN",$C58="Licensed Practical Nurse"),+$E58,0)</f>
        <v>0</v>
      </c>
      <c r="Q58" s="1370">
        <f t="shared" ref="Q58:Q117" si="11">+IF(OR($C58="LPN",$C58="Licensed Practical Nurse"),+$F58,0)</f>
        <v>0</v>
      </c>
      <c r="R58" s="1371">
        <f t="shared" ref="R58:R117" si="12">+IF(OR($C58="LPN",$C58="Licensed Practical Nurse"),+$H58,0)</f>
        <v>0</v>
      </c>
      <c r="S58" s="1369">
        <f t="shared" ref="S58:S117" si="13">+IF(OR($C58="RN",$C58="Registered Nurse"),+$E58,0)</f>
        <v>0</v>
      </c>
      <c r="T58" s="1370">
        <f t="shared" ref="T58:T117" si="14">+IF(OR($C58="RN",$C58="Registered Nurse"),+$F58,0)</f>
        <v>0</v>
      </c>
      <c r="U58" s="1371">
        <f t="shared" ref="U58:U117" si="15">+IF(OR($C58="RN",$C58="Registered Nurse"),+$H58,0)</f>
        <v>0</v>
      </c>
    </row>
    <row r="59" spans="1:21" ht="15.85" customHeight="1" x14ac:dyDescent="0.25">
      <c r="A59" s="413"/>
      <c r="B59" s="304"/>
      <c r="C59" s="305"/>
      <c r="D59" s="368"/>
      <c r="E59" s="306"/>
      <c r="F59" s="307"/>
      <c r="G59" s="259"/>
      <c r="H59" s="292"/>
      <c r="I59" s="777" t="str">
        <f t="shared" si="9"/>
        <v/>
      </c>
      <c r="J59" s="292"/>
      <c r="K59" s="779"/>
      <c r="M59" s="19">
        <f t="shared" si="8"/>
        <v>0</v>
      </c>
      <c r="N59" s="20">
        <f t="shared" si="1"/>
        <v>0</v>
      </c>
      <c r="P59" s="1369">
        <f t="shared" si="10"/>
        <v>0</v>
      </c>
      <c r="Q59" s="1370">
        <f t="shared" si="11"/>
        <v>0</v>
      </c>
      <c r="R59" s="1371">
        <f t="shared" si="12"/>
        <v>0</v>
      </c>
      <c r="S59" s="1369">
        <f t="shared" si="13"/>
        <v>0</v>
      </c>
      <c r="T59" s="1370">
        <f t="shared" si="14"/>
        <v>0</v>
      </c>
      <c r="U59" s="1371">
        <f t="shared" si="15"/>
        <v>0</v>
      </c>
    </row>
    <row r="60" spans="1:21" ht="15.85" customHeight="1" x14ac:dyDescent="0.25">
      <c r="A60" s="413"/>
      <c r="B60" s="304"/>
      <c r="C60" s="305"/>
      <c r="D60" s="368"/>
      <c r="E60" s="306"/>
      <c r="F60" s="307"/>
      <c r="G60" s="259"/>
      <c r="H60" s="292"/>
      <c r="I60" s="777" t="str">
        <f t="shared" si="9"/>
        <v/>
      </c>
      <c r="J60" s="292"/>
      <c r="K60" s="779"/>
      <c r="M60" s="19">
        <f t="shared" si="8"/>
        <v>0</v>
      </c>
      <c r="N60" s="20">
        <f t="shared" si="1"/>
        <v>0</v>
      </c>
      <c r="P60" s="1369">
        <f t="shared" si="10"/>
        <v>0</v>
      </c>
      <c r="Q60" s="1370">
        <f t="shared" si="11"/>
        <v>0</v>
      </c>
      <c r="R60" s="1371">
        <f t="shared" si="12"/>
        <v>0</v>
      </c>
      <c r="S60" s="1369">
        <f t="shared" si="13"/>
        <v>0</v>
      </c>
      <c r="T60" s="1370">
        <f t="shared" si="14"/>
        <v>0</v>
      </c>
      <c r="U60" s="1371">
        <f t="shared" si="15"/>
        <v>0</v>
      </c>
    </row>
    <row r="61" spans="1:21" ht="15.85" customHeight="1" x14ac:dyDescent="0.25">
      <c r="A61" s="413"/>
      <c r="B61" s="304"/>
      <c r="C61" s="305"/>
      <c r="D61" s="368"/>
      <c r="E61" s="306"/>
      <c r="F61" s="307"/>
      <c r="G61" s="259"/>
      <c r="H61" s="292"/>
      <c r="I61" s="777" t="str">
        <f t="shared" si="9"/>
        <v/>
      </c>
      <c r="J61" s="292"/>
      <c r="K61" s="779"/>
      <c r="M61" s="19">
        <f t="shared" si="8"/>
        <v>0</v>
      </c>
      <c r="N61" s="20">
        <f t="shared" si="1"/>
        <v>0</v>
      </c>
      <c r="P61" s="1369">
        <f t="shared" si="10"/>
        <v>0</v>
      </c>
      <c r="Q61" s="1370">
        <f t="shared" si="11"/>
        <v>0</v>
      </c>
      <c r="R61" s="1371">
        <f t="shared" si="12"/>
        <v>0</v>
      </c>
      <c r="S61" s="1369">
        <f t="shared" si="13"/>
        <v>0</v>
      </c>
      <c r="T61" s="1370">
        <f t="shared" si="14"/>
        <v>0</v>
      </c>
      <c r="U61" s="1371">
        <f t="shared" si="15"/>
        <v>0</v>
      </c>
    </row>
    <row r="62" spans="1:21" ht="15.85" customHeight="1" x14ac:dyDescent="0.25">
      <c r="A62" s="413"/>
      <c r="B62" s="304"/>
      <c r="C62" s="305"/>
      <c r="D62" s="368"/>
      <c r="E62" s="306"/>
      <c r="F62" s="307"/>
      <c r="G62" s="259"/>
      <c r="H62" s="292"/>
      <c r="I62" s="777" t="str">
        <f t="shared" si="9"/>
        <v/>
      </c>
      <c r="J62" s="292"/>
      <c r="K62" s="779"/>
      <c r="M62" s="19">
        <f t="shared" si="8"/>
        <v>0</v>
      </c>
      <c r="N62" s="20">
        <f t="shared" si="1"/>
        <v>0</v>
      </c>
      <c r="P62" s="1369">
        <f t="shared" si="10"/>
        <v>0</v>
      </c>
      <c r="Q62" s="1370">
        <f t="shared" si="11"/>
        <v>0</v>
      </c>
      <c r="R62" s="1371">
        <f t="shared" si="12"/>
        <v>0</v>
      </c>
      <c r="S62" s="1369">
        <f t="shared" si="13"/>
        <v>0</v>
      </c>
      <c r="T62" s="1370">
        <f t="shared" si="14"/>
        <v>0</v>
      </c>
      <c r="U62" s="1371">
        <f t="shared" si="15"/>
        <v>0</v>
      </c>
    </row>
    <row r="63" spans="1:21" ht="15.85" customHeight="1" x14ac:dyDescent="0.25">
      <c r="A63" s="413"/>
      <c r="B63" s="304"/>
      <c r="C63" s="305"/>
      <c r="D63" s="368"/>
      <c r="E63" s="306"/>
      <c r="F63" s="307"/>
      <c r="G63" s="259"/>
      <c r="H63" s="292"/>
      <c r="I63" s="777" t="str">
        <f t="shared" si="9"/>
        <v/>
      </c>
      <c r="J63" s="292"/>
      <c r="K63" s="779"/>
      <c r="M63" s="19">
        <f t="shared" si="8"/>
        <v>0</v>
      </c>
      <c r="N63" s="20">
        <f t="shared" si="1"/>
        <v>0</v>
      </c>
      <c r="P63" s="1369">
        <f t="shared" si="10"/>
        <v>0</v>
      </c>
      <c r="Q63" s="1370">
        <f t="shared" si="11"/>
        <v>0</v>
      </c>
      <c r="R63" s="1371">
        <f t="shared" si="12"/>
        <v>0</v>
      </c>
      <c r="S63" s="1369">
        <f t="shared" si="13"/>
        <v>0</v>
      </c>
      <c r="T63" s="1370">
        <f t="shared" si="14"/>
        <v>0</v>
      </c>
      <c r="U63" s="1371">
        <f t="shared" si="15"/>
        <v>0</v>
      </c>
    </row>
    <row r="64" spans="1:21" ht="15.85" customHeight="1" x14ac:dyDescent="0.25">
      <c r="A64" s="413"/>
      <c r="B64" s="304"/>
      <c r="C64" s="305"/>
      <c r="D64" s="368"/>
      <c r="E64" s="306"/>
      <c r="F64" s="307"/>
      <c r="G64" s="259"/>
      <c r="H64" s="292"/>
      <c r="I64" s="777" t="str">
        <f t="shared" si="9"/>
        <v/>
      </c>
      <c r="J64" s="292"/>
      <c r="K64" s="779"/>
      <c r="M64" s="19">
        <f t="shared" si="8"/>
        <v>0</v>
      </c>
      <c r="N64" s="20">
        <f t="shared" si="1"/>
        <v>0</v>
      </c>
      <c r="P64" s="1369">
        <f t="shared" si="10"/>
        <v>0</v>
      </c>
      <c r="Q64" s="1370">
        <f t="shared" si="11"/>
        <v>0</v>
      </c>
      <c r="R64" s="1371">
        <f t="shared" si="12"/>
        <v>0</v>
      </c>
      <c r="S64" s="1369">
        <f t="shared" si="13"/>
        <v>0</v>
      </c>
      <c r="T64" s="1370">
        <f t="shared" si="14"/>
        <v>0</v>
      </c>
      <c r="U64" s="1371">
        <f t="shared" si="15"/>
        <v>0</v>
      </c>
    </row>
    <row r="65" spans="1:21" ht="15.85" customHeight="1" x14ac:dyDescent="0.25">
      <c r="A65" s="413"/>
      <c r="B65" s="304"/>
      <c r="C65" s="305"/>
      <c r="D65" s="368"/>
      <c r="E65" s="306"/>
      <c r="F65" s="307"/>
      <c r="G65" s="259"/>
      <c r="H65" s="292"/>
      <c r="I65" s="777" t="str">
        <f t="shared" si="9"/>
        <v/>
      </c>
      <c r="J65" s="292"/>
      <c r="K65" s="779"/>
      <c r="M65" s="19">
        <f t="shared" ref="M65:M113" si="16">IF(G65&gt;1,(G65*E65)-H65,IF(F65&gt;1,(E65*D65*F65)-H65,0))</f>
        <v>0</v>
      </c>
      <c r="N65" s="20">
        <f t="shared" ref="N65:N113" si="17">IF(H65&gt;0,+M65/H65,0)</f>
        <v>0</v>
      </c>
      <c r="P65" s="1369">
        <f t="shared" si="10"/>
        <v>0</v>
      </c>
      <c r="Q65" s="1370">
        <f t="shared" si="11"/>
        <v>0</v>
      </c>
      <c r="R65" s="1371">
        <f t="shared" si="12"/>
        <v>0</v>
      </c>
      <c r="S65" s="1369">
        <f t="shared" si="13"/>
        <v>0</v>
      </c>
      <c r="T65" s="1370">
        <f t="shared" si="14"/>
        <v>0</v>
      </c>
      <c r="U65" s="1371">
        <f t="shared" si="15"/>
        <v>0</v>
      </c>
    </row>
    <row r="66" spans="1:21" ht="15.85" customHeight="1" x14ac:dyDescent="0.25">
      <c r="A66" s="413"/>
      <c r="B66" s="304"/>
      <c r="C66" s="305"/>
      <c r="D66" s="368"/>
      <c r="E66" s="306"/>
      <c r="F66" s="307"/>
      <c r="G66" s="259"/>
      <c r="H66" s="292"/>
      <c r="I66" s="777" t="str">
        <f t="shared" si="9"/>
        <v/>
      </c>
      <c r="J66" s="292"/>
      <c r="K66" s="779"/>
      <c r="M66" s="19">
        <f t="shared" si="16"/>
        <v>0</v>
      </c>
      <c r="N66" s="20">
        <f t="shared" si="17"/>
        <v>0</v>
      </c>
      <c r="P66" s="1369">
        <f t="shared" si="10"/>
        <v>0</v>
      </c>
      <c r="Q66" s="1370">
        <f t="shared" si="11"/>
        <v>0</v>
      </c>
      <c r="R66" s="1371">
        <f t="shared" si="12"/>
        <v>0</v>
      </c>
      <c r="S66" s="1369">
        <f t="shared" si="13"/>
        <v>0</v>
      </c>
      <c r="T66" s="1370">
        <f t="shared" si="14"/>
        <v>0</v>
      </c>
      <c r="U66" s="1371">
        <f t="shared" si="15"/>
        <v>0</v>
      </c>
    </row>
    <row r="67" spans="1:21" ht="15.85" customHeight="1" x14ac:dyDescent="0.25">
      <c r="A67" s="413"/>
      <c r="B67" s="304"/>
      <c r="C67" s="305"/>
      <c r="D67" s="368"/>
      <c r="E67" s="306"/>
      <c r="F67" s="307"/>
      <c r="G67" s="259"/>
      <c r="H67" s="292"/>
      <c r="I67" s="777" t="str">
        <f t="shared" si="9"/>
        <v/>
      </c>
      <c r="J67" s="292"/>
      <c r="K67" s="779"/>
      <c r="M67" s="19">
        <f t="shared" si="16"/>
        <v>0</v>
      </c>
      <c r="N67" s="20">
        <f t="shared" si="17"/>
        <v>0</v>
      </c>
      <c r="P67" s="1369">
        <f t="shared" si="10"/>
        <v>0</v>
      </c>
      <c r="Q67" s="1370">
        <f t="shared" si="11"/>
        <v>0</v>
      </c>
      <c r="R67" s="1371">
        <f t="shared" si="12"/>
        <v>0</v>
      </c>
      <c r="S67" s="1369">
        <f t="shared" si="13"/>
        <v>0</v>
      </c>
      <c r="T67" s="1370">
        <f t="shared" si="14"/>
        <v>0</v>
      </c>
      <c r="U67" s="1371">
        <f t="shared" si="15"/>
        <v>0</v>
      </c>
    </row>
    <row r="68" spans="1:21" ht="15.85" customHeight="1" x14ac:dyDescent="0.25">
      <c r="A68" s="413"/>
      <c r="B68" s="304"/>
      <c r="C68" s="305"/>
      <c r="D68" s="368"/>
      <c r="E68" s="306"/>
      <c r="F68" s="307"/>
      <c r="G68" s="259"/>
      <c r="H68" s="292"/>
      <c r="I68" s="777" t="str">
        <f t="shared" si="9"/>
        <v/>
      </c>
      <c r="J68" s="292"/>
      <c r="K68" s="779"/>
      <c r="M68" s="19">
        <f t="shared" si="16"/>
        <v>0</v>
      </c>
      <c r="N68" s="20">
        <f t="shared" si="17"/>
        <v>0</v>
      </c>
      <c r="P68" s="1369">
        <f t="shared" si="10"/>
        <v>0</v>
      </c>
      <c r="Q68" s="1370">
        <f t="shared" si="11"/>
        <v>0</v>
      </c>
      <c r="R68" s="1371">
        <f t="shared" si="12"/>
        <v>0</v>
      </c>
      <c r="S68" s="1369">
        <f t="shared" si="13"/>
        <v>0</v>
      </c>
      <c r="T68" s="1370">
        <f t="shared" si="14"/>
        <v>0</v>
      </c>
      <c r="U68" s="1371">
        <f t="shared" si="15"/>
        <v>0</v>
      </c>
    </row>
    <row r="69" spans="1:21" ht="15.85" customHeight="1" x14ac:dyDescent="0.25">
      <c r="A69" s="413"/>
      <c r="B69" s="304"/>
      <c r="C69" s="305"/>
      <c r="D69" s="368"/>
      <c r="E69" s="306"/>
      <c r="F69" s="307"/>
      <c r="G69" s="259"/>
      <c r="H69" s="292"/>
      <c r="I69" s="777" t="str">
        <f t="shared" si="9"/>
        <v/>
      </c>
      <c r="J69" s="292"/>
      <c r="K69" s="779"/>
      <c r="M69" s="19">
        <f t="shared" si="16"/>
        <v>0</v>
      </c>
      <c r="N69" s="20">
        <f t="shared" si="17"/>
        <v>0</v>
      </c>
      <c r="P69" s="1369">
        <f t="shared" si="10"/>
        <v>0</v>
      </c>
      <c r="Q69" s="1370">
        <f t="shared" si="11"/>
        <v>0</v>
      </c>
      <c r="R69" s="1371">
        <f t="shared" si="12"/>
        <v>0</v>
      </c>
      <c r="S69" s="1369">
        <f t="shared" si="13"/>
        <v>0</v>
      </c>
      <c r="T69" s="1370">
        <f t="shared" si="14"/>
        <v>0</v>
      </c>
      <c r="U69" s="1371">
        <f t="shared" si="15"/>
        <v>0</v>
      </c>
    </row>
    <row r="70" spans="1:21" ht="15.85" customHeight="1" x14ac:dyDescent="0.25">
      <c r="A70" s="413"/>
      <c r="B70" s="304"/>
      <c r="C70" s="305"/>
      <c r="D70" s="368"/>
      <c r="E70" s="306"/>
      <c r="F70" s="307"/>
      <c r="G70" s="259"/>
      <c r="H70" s="292"/>
      <c r="I70" s="777" t="str">
        <f t="shared" si="9"/>
        <v/>
      </c>
      <c r="J70" s="292"/>
      <c r="K70" s="779"/>
      <c r="M70" s="19">
        <f t="shared" si="16"/>
        <v>0</v>
      </c>
      <c r="N70" s="20">
        <f t="shared" si="17"/>
        <v>0</v>
      </c>
      <c r="P70" s="1369">
        <f t="shared" si="10"/>
        <v>0</v>
      </c>
      <c r="Q70" s="1370">
        <f t="shared" si="11"/>
        <v>0</v>
      </c>
      <c r="R70" s="1371">
        <f t="shared" si="12"/>
        <v>0</v>
      </c>
      <c r="S70" s="1369">
        <f t="shared" si="13"/>
        <v>0</v>
      </c>
      <c r="T70" s="1370">
        <f t="shared" si="14"/>
        <v>0</v>
      </c>
      <c r="U70" s="1371">
        <f t="shared" si="15"/>
        <v>0</v>
      </c>
    </row>
    <row r="71" spans="1:21" ht="15.85" customHeight="1" x14ac:dyDescent="0.25">
      <c r="A71" s="413"/>
      <c r="B71" s="304"/>
      <c r="C71" s="305"/>
      <c r="D71" s="368"/>
      <c r="E71" s="306"/>
      <c r="F71" s="307"/>
      <c r="G71" s="259"/>
      <c r="H71" s="292"/>
      <c r="I71" s="777" t="str">
        <f t="shared" si="9"/>
        <v/>
      </c>
      <c r="J71" s="292"/>
      <c r="K71" s="779"/>
      <c r="M71" s="19">
        <f t="shared" si="16"/>
        <v>0</v>
      </c>
      <c r="N71" s="20">
        <f t="shared" si="17"/>
        <v>0</v>
      </c>
      <c r="P71" s="1369">
        <f t="shared" si="10"/>
        <v>0</v>
      </c>
      <c r="Q71" s="1370">
        <f t="shared" si="11"/>
        <v>0</v>
      </c>
      <c r="R71" s="1371">
        <f t="shared" si="12"/>
        <v>0</v>
      </c>
      <c r="S71" s="1369">
        <f t="shared" si="13"/>
        <v>0</v>
      </c>
      <c r="T71" s="1370">
        <f t="shared" si="14"/>
        <v>0</v>
      </c>
      <c r="U71" s="1371">
        <f t="shared" si="15"/>
        <v>0</v>
      </c>
    </row>
    <row r="72" spans="1:21" ht="15.85" customHeight="1" x14ac:dyDescent="0.25">
      <c r="A72" s="413"/>
      <c r="B72" s="304"/>
      <c r="C72" s="305"/>
      <c r="D72" s="368"/>
      <c r="E72" s="306"/>
      <c r="F72" s="307"/>
      <c r="G72" s="259"/>
      <c r="H72" s="292"/>
      <c r="I72" s="777" t="str">
        <f t="shared" si="9"/>
        <v/>
      </c>
      <c r="J72" s="292"/>
      <c r="K72" s="779"/>
      <c r="M72" s="19">
        <f t="shared" si="16"/>
        <v>0</v>
      </c>
      <c r="N72" s="20">
        <f t="shared" si="17"/>
        <v>0</v>
      </c>
      <c r="P72" s="1369">
        <f t="shared" si="10"/>
        <v>0</v>
      </c>
      <c r="Q72" s="1370">
        <f t="shared" si="11"/>
        <v>0</v>
      </c>
      <c r="R72" s="1371">
        <f t="shared" si="12"/>
        <v>0</v>
      </c>
      <c r="S72" s="1369">
        <f t="shared" si="13"/>
        <v>0</v>
      </c>
      <c r="T72" s="1370">
        <f t="shared" si="14"/>
        <v>0</v>
      </c>
      <c r="U72" s="1371">
        <f t="shared" si="15"/>
        <v>0</v>
      </c>
    </row>
    <row r="73" spans="1:21" ht="15.85" customHeight="1" x14ac:dyDescent="0.25">
      <c r="A73" s="413"/>
      <c r="B73" s="304"/>
      <c r="C73" s="305"/>
      <c r="D73" s="368"/>
      <c r="E73" s="306"/>
      <c r="F73" s="307"/>
      <c r="G73" s="259"/>
      <c r="H73" s="292"/>
      <c r="I73" s="777" t="str">
        <f t="shared" si="9"/>
        <v/>
      </c>
      <c r="J73" s="292"/>
      <c r="K73" s="779"/>
      <c r="M73" s="19">
        <f t="shared" si="16"/>
        <v>0</v>
      </c>
      <c r="N73" s="20">
        <f t="shared" si="17"/>
        <v>0</v>
      </c>
      <c r="P73" s="1369">
        <f t="shared" si="10"/>
        <v>0</v>
      </c>
      <c r="Q73" s="1370">
        <f t="shared" si="11"/>
        <v>0</v>
      </c>
      <c r="R73" s="1371">
        <f t="shared" si="12"/>
        <v>0</v>
      </c>
      <c r="S73" s="1369">
        <f t="shared" si="13"/>
        <v>0</v>
      </c>
      <c r="T73" s="1370">
        <f t="shared" si="14"/>
        <v>0</v>
      </c>
      <c r="U73" s="1371">
        <f t="shared" si="15"/>
        <v>0</v>
      </c>
    </row>
    <row r="74" spans="1:21" ht="15.85" customHeight="1" x14ac:dyDescent="0.25">
      <c r="A74" s="413"/>
      <c r="B74" s="304"/>
      <c r="C74" s="305"/>
      <c r="D74" s="368"/>
      <c r="E74" s="306"/>
      <c r="F74" s="307"/>
      <c r="G74" s="259"/>
      <c r="H74" s="292"/>
      <c r="I74" s="777" t="str">
        <f t="shared" si="9"/>
        <v/>
      </c>
      <c r="J74" s="292"/>
      <c r="K74" s="779"/>
      <c r="M74" s="19">
        <f t="shared" si="16"/>
        <v>0</v>
      </c>
      <c r="N74" s="20">
        <f t="shared" si="17"/>
        <v>0</v>
      </c>
      <c r="P74" s="1369">
        <f t="shared" si="10"/>
        <v>0</v>
      </c>
      <c r="Q74" s="1370">
        <f t="shared" si="11"/>
        <v>0</v>
      </c>
      <c r="R74" s="1371">
        <f t="shared" si="12"/>
        <v>0</v>
      </c>
      <c r="S74" s="1369">
        <f t="shared" si="13"/>
        <v>0</v>
      </c>
      <c r="T74" s="1370">
        <f t="shared" si="14"/>
        <v>0</v>
      </c>
      <c r="U74" s="1371">
        <f t="shared" si="15"/>
        <v>0</v>
      </c>
    </row>
    <row r="75" spans="1:21" ht="15.85" customHeight="1" x14ac:dyDescent="0.25">
      <c r="A75" s="413"/>
      <c r="B75" s="304"/>
      <c r="C75" s="305"/>
      <c r="D75" s="368"/>
      <c r="E75" s="306"/>
      <c r="F75" s="307"/>
      <c r="G75" s="259"/>
      <c r="H75" s="292"/>
      <c r="I75" s="777" t="str">
        <f t="shared" si="9"/>
        <v/>
      </c>
      <c r="J75" s="292"/>
      <c r="K75" s="779"/>
      <c r="M75" s="19">
        <f t="shared" si="16"/>
        <v>0</v>
      </c>
      <c r="N75" s="20">
        <f t="shared" si="17"/>
        <v>0</v>
      </c>
      <c r="P75" s="1369">
        <f t="shared" si="10"/>
        <v>0</v>
      </c>
      <c r="Q75" s="1370">
        <f t="shared" si="11"/>
        <v>0</v>
      </c>
      <c r="R75" s="1371">
        <f t="shared" si="12"/>
        <v>0</v>
      </c>
      <c r="S75" s="1369">
        <f t="shared" si="13"/>
        <v>0</v>
      </c>
      <c r="T75" s="1370">
        <f t="shared" si="14"/>
        <v>0</v>
      </c>
      <c r="U75" s="1371">
        <f t="shared" si="15"/>
        <v>0</v>
      </c>
    </row>
    <row r="76" spans="1:21" ht="15.85" customHeight="1" x14ac:dyDescent="0.25">
      <c r="A76" s="413"/>
      <c r="B76" s="304"/>
      <c r="C76" s="305"/>
      <c r="D76" s="368"/>
      <c r="E76" s="306"/>
      <c r="F76" s="307"/>
      <c r="G76" s="259"/>
      <c r="H76" s="292"/>
      <c r="I76" s="777" t="str">
        <f t="shared" si="9"/>
        <v/>
      </c>
      <c r="J76" s="292"/>
      <c r="K76" s="779"/>
      <c r="M76" s="19">
        <f t="shared" si="16"/>
        <v>0</v>
      </c>
      <c r="N76" s="20">
        <f t="shared" si="17"/>
        <v>0</v>
      </c>
      <c r="P76" s="1369">
        <f t="shared" si="10"/>
        <v>0</v>
      </c>
      <c r="Q76" s="1370">
        <f t="shared" si="11"/>
        <v>0</v>
      </c>
      <c r="R76" s="1371">
        <f t="shared" si="12"/>
        <v>0</v>
      </c>
      <c r="S76" s="1369">
        <f t="shared" si="13"/>
        <v>0</v>
      </c>
      <c r="T76" s="1370">
        <f t="shared" si="14"/>
        <v>0</v>
      </c>
      <c r="U76" s="1371">
        <f t="shared" si="15"/>
        <v>0</v>
      </c>
    </row>
    <row r="77" spans="1:21" ht="15.85" customHeight="1" x14ac:dyDescent="0.25">
      <c r="A77" s="413"/>
      <c r="B77" s="304"/>
      <c r="C77" s="305"/>
      <c r="D77" s="368"/>
      <c r="E77" s="306"/>
      <c r="F77" s="307"/>
      <c r="G77" s="259"/>
      <c r="H77" s="292"/>
      <c r="I77" s="777" t="str">
        <f t="shared" ref="I77:I108" si="18">IF(ABS(H77)&gt;0,+H77-J77,"")</f>
        <v/>
      </c>
      <c r="J77" s="292"/>
      <c r="K77" s="779"/>
      <c r="M77" s="19">
        <f t="shared" si="16"/>
        <v>0</v>
      </c>
      <c r="N77" s="20">
        <f t="shared" si="17"/>
        <v>0</v>
      </c>
      <c r="P77" s="1369">
        <f t="shared" si="10"/>
        <v>0</v>
      </c>
      <c r="Q77" s="1370">
        <f t="shared" si="11"/>
        <v>0</v>
      </c>
      <c r="R77" s="1371">
        <f t="shared" si="12"/>
        <v>0</v>
      </c>
      <c r="S77" s="1369">
        <f t="shared" si="13"/>
        <v>0</v>
      </c>
      <c r="T77" s="1370">
        <f t="shared" si="14"/>
        <v>0</v>
      </c>
      <c r="U77" s="1371">
        <f t="shared" si="15"/>
        <v>0</v>
      </c>
    </row>
    <row r="78" spans="1:21" ht="15.85" customHeight="1" x14ac:dyDescent="0.25">
      <c r="A78" s="413"/>
      <c r="B78" s="304"/>
      <c r="C78" s="305"/>
      <c r="D78" s="368"/>
      <c r="E78" s="306"/>
      <c r="F78" s="307"/>
      <c r="G78" s="259"/>
      <c r="H78" s="292"/>
      <c r="I78" s="777" t="str">
        <f t="shared" si="18"/>
        <v/>
      </c>
      <c r="J78" s="292"/>
      <c r="K78" s="779"/>
      <c r="M78" s="19">
        <f t="shared" si="16"/>
        <v>0</v>
      </c>
      <c r="N78" s="20">
        <f t="shared" si="17"/>
        <v>0</v>
      </c>
      <c r="P78" s="1369">
        <f t="shared" si="10"/>
        <v>0</v>
      </c>
      <c r="Q78" s="1370">
        <f t="shared" si="11"/>
        <v>0</v>
      </c>
      <c r="R78" s="1371">
        <f t="shared" si="12"/>
        <v>0</v>
      </c>
      <c r="S78" s="1369">
        <f t="shared" si="13"/>
        <v>0</v>
      </c>
      <c r="T78" s="1370">
        <f t="shared" si="14"/>
        <v>0</v>
      </c>
      <c r="U78" s="1371">
        <f t="shared" si="15"/>
        <v>0</v>
      </c>
    </row>
    <row r="79" spans="1:21" ht="15.85" customHeight="1" x14ac:dyDescent="0.25">
      <c r="A79" s="413"/>
      <c r="B79" s="304"/>
      <c r="C79" s="305"/>
      <c r="D79" s="368"/>
      <c r="E79" s="306"/>
      <c r="F79" s="307"/>
      <c r="G79" s="259"/>
      <c r="H79" s="292"/>
      <c r="I79" s="777" t="str">
        <f t="shared" si="18"/>
        <v/>
      </c>
      <c r="J79" s="292"/>
      <c r="K79" s="779"/>
      <c r="M79" s="19">
        <f t="shared" si="16"/>
        <v>0</v>
      </c>
      <c r="N79" s="20">
        <f t="shared" si="17"/>
        <v>0</v>
      </c>
      <c r="P79" s="1369">
        <f t="shared" si="10"/>
        <v>0</v>
      </c>
      <c r="Q79" s="1370">
        <f t="shared" si="11"/>
        <v>0</v>
      </c>
      <c r="R79" s="1371">
        <f t="shared" si="12"/>
        <v>0</v>
      </c>
      <c r="S79" s="1369">
        <f t="shared" si="13"/>
        <v>0</v>
      </c>
      <c r="T79" s="1370">
        <f t="shared" si="14"/>
        <v>0</v>
      </c>
      <c r="U79" s="1371">
        <f t="shared" si="15"/>
        <v>0</v>
      </c>
    </row>
    <row r="80" spans="1:21" ht="15.85" customHeight="1" x14ac:dyDescent="0.25">
      <c r="A80" s="413"/>
      <c r="B80" s="304"/>
      <c r="C80" s="305"/>
      <c r="D80" s="368"/>
      <c r="E80" s="306"/>
      <c r="F80" s="307"/>
      <c r="G80" s="259"/>
      <c r="H80" s="292"/>
      <c r="I80" s="777" t="str">
        <f t="shared" si="18"/>
        <v/>
      </c>
      <c r="J80" s="292"/>
      <c r="K80" s="779"/>
      <c r="M80" s="19">
        <f t="shared" si="16"/>
        <v>0</v>
      </c>
      <c r="N80" s="20">
        <f t="shared" si="17"/>
        <v>0</v>
      </c>
      <c r="P80" s="1369">
        <f t="shared" si="10"/>
        <v>0</v>
      </c>
      <c r="Q80" s="1370">
        <f t="shared" si="11"/>
        <v>0</v>
      </c>
      <c r="R80" s="1371">
        <f t="shared" si="12"/>
        <v>0</v>
      </c>
      <c r="S80" s="1369">
        <f t="shared" si="13"/>
        <v>0</v>
      </c>
      <c r="T80" s="1370">
        <f t="shared" si="14"/>
        <v>0</v>
      </c>
      <c r="U80" s="1371">
        <f t="shared" si="15"/>
        <v>0</v>
      </c>
    </row>
    <row r="81" spans="1:21" ht="15.85" customHeight="1" x14ac:dyDescent="0.25">
      <c r="A81" s="413"/>
      <c r="B81" s="304"/>
      <c r="C81" s="305"/>
      <c r="D81" s="368"/>
      <c r="E81" s="306"/>
      <c r="F81" s="307"/>
      <c r="G81" s="259"/>
      <c r="H81" s="292"/>
      <c r="I81" s="777" t="str">
        <f t="shared" si="18"/>
        <v/>
      </c>
      <c r="J81" s="292"/>
      <c r="K81" s="779"/>
      <c r="M81" s="19">
        <f t="shared" si="16"/>
        <v>0</v>
      </c>
      <c r="N81" s="20">
        <f t="shared" si="17"/>
        <v>0</v>
      </c>
      <c r="P81" s="1369">
        <f t="shared" si="10"/>
        <v>0</v>
      </c>
      <c r="Q81" s="1370">
        <f t="shared" si="11"/>
        <v>0</v>
      </c>
      <c r="R81" s="1371">
        <f t="shared" si="12"/>
        <v>0</v>
      </c>
      <c r="S81" s="1369">
        <f t="shared" si="13"/>
        <v>0</v>
      </c>
      <c r="T81" s="1370">
        <f t="shared" si="14"/>
        <v>0</v>
      </c>
      <c r="U81" s="1371">
        <f t="shared" si="15"/>
        <v>0</v>
      </c>
    </row>
    <row r="82" spans="1:21" ht="15.85" customHeight="1" x14ac:dyDescent="0.25">
      <c r="A82" s="413"/>
      <c r="B82" s="304"/>
      <c r="C82" s="305"/>
      <c r="D82" s="368"/>
      <c r="E82" s="306"/>
      <c r="F82" s="307"/>
      <c r="G82" s="259"/>
      <c r="H82" s="292"/>
      <c r="I82" s="777" t="str">
        <f t="shared" si="18"/>
        <v/>
      </c>
      <c r="J82" s="292"/>
      <c r="K82" s="779"/>
      <c r="M82" s="19">
        <f t="shared" si="16"/>
        <v>0</v>
      </c>
      <c r="N82" s="20">
        <f t="shared" si="17"/>
        <v>0</v>
      </c>
      <c r="P82" s="1369">
        <f t="shared" si="10"/>
        <v>0</v>
      </c>
      <c r="Q82" s="1370">
        <f t="shared" si="11"/>
        <v>0</v>
      </c>
      <c r="R82" s="1371">
        <f t="shared" si="12"/>
        <v>0</v>
      </c>
      <c r="S82" s="1369">
        <f t="shared" si="13"/>
        <v>0</v>
      </c>
      <c r="T82" s="1370">
        <f t="shared" si="14"/>
        <v>0</v>
      </c>
      <c r="U82" s="1371">
        <f t="shared" si="15"/>
        <v>0</v>
      </c>
    </row>
    <row r="83" spans="1:21" ht="15.85" customHeight="1" x14ac:dyDescent="0.25">
      <c r="A83" s="413"/>
      <c r="B83" s="304"/>
      <c r="C83" s="305"/>
      <c r="D83" s="368"/>
      <c r="E83" s="306"/>
      <c r="F83" s="307"/>
      <c r="G83" s="259"/>
      <c r="H83" s="292"/>
      <c r="I83" s="777" t="str">
        <f t="shared" si="18"/>
        <v/>
      </c>
      <c r="J83" s="292"/>
      <c r="K83" s="779"/>
      <c r="M83" s="19">
        <f t="shared" si="16"/>
        <v>0</v>
      </c>
      <c r="N83" s="20">
        <f t="shared" si="17"/>
        <v>0</v>
      </c>
      <c r="P83" s="1369">
        <f t="shared" si="10"/>
        <v>0</v>
      </c>
      <c r="Q83" s="1370">
        <f t="shared" si="11"/>
        <v>0</v>
      </c>
      <c r="R83" s="1371">
        <f t="shared" si="12"/>
        <v>0</v>
      </c>
      <c r="S83" s="1369">
        <f t="shared" si="13"/>
        <v>0</v>
      </c>
      <c r="T83" s="1370">
        <f t="shared" si="14"/>
        <v>0</v>
      </c>
      <c r="U83" s="1371">
        <f t="shared" si="15"/>
        <v>0</v>
      </c>
    </row>
    <row r="84" spans="1:21" ht="15.85" customHeight="1" x14ac:dyDescent="0.25">
      <c r="A84" s="413"/>
      <c r="B84" s="304"/>
      <c r="C84" s="305"/>
      <c r="D84" s="368"/>
      <c r="E84" s="306"/>
      <c r="F84" s="307"/>
      <c r="G84" s="259"/>
      <c r="H84" s="292"/>
      <c r="I84" s="777" t="str">
        <f t="shared" si="18"/>
        <v/>
      </c>
      <c r="J84" s="292"/>
      <c r="K84" s="779"/>
      <c r="M84" s="19">
        <f t="shared" si="16"/>
        <v>0</v>
      </c>
      <c r="N84" s="20">
        <f t="shared" si="17"/>
        <v>0</v>
      </c>
      <c r="P84" s="1369">
        <f t="shared" si="10"/>
        <v>0</v>
      </c>
      <c r="Q84" s="1370">
        <f t="shared" si="11"/>
        <v>0</v>
      </c>
      <c r="R84" s="1371">
        <f t="shared" si="12"/>
        <v>0</v>
      </c>
      <c r="S84" s="1369">
        <f t="shared" si="13"/>
        <v>0</v>
      </c>
      <c r="T84" s="1370">
        <f t="shared" si="14"/>
        <v>0</v>
      </c>
      <c r="U84" s="1371">
        <f t="shared" si="15"/>
        <v>0</v>
      </c>
    </row>
    <row r="85" spans="1:21" ht="15.85" customHeight="1" x14ac:dyDescent="0.25">
      <c r="A85" s="413"/>
      <c r="B85" s="304"/>
      <c r="C85" s="305"/>
      <c r="D85" s="368"/>
      <c r="E85" s="306"/>
      <c r="F85" s="307"/>
      <c r="G85" s="259"/>
      <c r="H85" s="292"/>
      <c r="I85" s="777" t="str">
        <f t="shared" si="18"/>
        <v/>
      </c>
      <c r="J85" s="292"/>
      <c r="K85" s="779"/>
      <c r="M85" s="19">
        <f t="shared" si="16"/>
        <v>0</v>
      </c>
      <c r="N85" s="20">
        <f t="shared" si="17"/>
        <v>0</v>
      </c>
      <c r="P85" s="1369">
        <f t="shared" si="10"/>
        <v>0</v>
      </c>
      <c r="Q85" s="1370">
        <f t="shared" si="11"/>
        <v>0</v>
      </c>
      <c r="R85" s="1371">
        <f t="shared" si="12"/>
        <v>0</v>
      </c>
      <c r="S85" s="1369">
        <f t="shared" si="13"/>
        <v>0</v>
      </c>
      <c r="T85" s="1370">
        <f t="shared" si="14"/>
        <v>0</v>
      </c>
      <c r="U85" s="1371">
        <f t="shared" si="15"/>
        <v>0</v>
      </c>
    </row>
    <row r="86" spans="1:21" ht="15.85" customHeight="1" x14ac:dyDescent="0.25">
      <c r="A86" s="413"/>
      <c r="B86" s="304"/>
      <c r="C86" s="305"/>
      <c r="D86" s="368"/>
      <c r="E86" s="306"/>
      <c r="F86" s="307"/>
      <c r="G86" s="259"/>
      <c r="H86" s="292"/>
      <c r="I86" s="777" t="str">
        <f t="shared" si="18"/>
        <v/>
      </c>
      <c r="J86" s="292"/>
      <c r="K86" s="779"/>
      <c r="M86" s="19">
        <f t="shared" ref="M86:M97" si="19">IF(G86&gt;1,(G86*E86)-H86,IF(F86&gt;1,(E86*D86*F86)-H86,0))</f>
        <v>0</v>
      </c>
      <c r="N86" s="20">
        <f t="shared" ref="N86:N97" si="20">IF(H86&gt;0,+M86/H86,0)</f>
        <v>0</v>
      </c>
      <c r="P86" s="1369">
        <f t="shared" si="10"/>
        <v>0</v>
      </c>
      <c r="Q86" s="1370">
        <f t="shared" si="11"/>
        <v>0</v>
      </c>
      <c r="R86" s="1371">
        <f t="shared" si="12"/>
        <v>0</v>
      </c>
      <c r="S86" s="1369">
        <f t="shared" si="13"/>
        <v>0</v>
      </c>
      <c r="T86" s="1370">
        <f t="shared" si="14"/>
        <v>0</v>
      </c>
      <c r="U86" s="1371">
        <f t="shared" si="15"/>
        <v>0</v>
      </c>
    </row>
    <row r="87" spans="1:21" ht="15.85" customHeight="1" x14ac:dyDescent="0.25">
      <c r="A87" s="413"/>
      <c r="B87" s="304"/>
      <c r="C87" s="305"/>
      <c r="D87" s="368"/>
      <c r="E87" s="306"/>
      <c r="F87" s="307"/>
      <c r="G87" s="259"/>
      <c r="H87" s="292"/>
      <c r="I87" s="777" t="str">
        <f t="shared" si="18"/>
        <v/>
      </c>
      <c r="J87" s="292"/>
      <c r="K87" s="779"/>
      <c r="M87" s="19">
        <f t="shared" si="19"/>
        <v>0</v>
      </c>
      <c r="N87" s="20">
        <f t="shared" si="20"/>
        <v>0</v>
      </c>
      <c r="P87" s="1369">
        <f t="shared" si="10"/>
        <v>0</v>
      </c>
      <c r="Q87" s="1370">
        <f t="shared" si="11"/>
        <v>0</v>
      </c>
      <c r="R87" s="1371">
        <f t="shared" si="12"/>
        <v>0</v>
      </c>
      <c r="S87" s="1369">
        <f t="shared" si="13"/>
        <v>0</v>
      </c>
      <c r="T87" s="1370">
        <f t="shared" si="14"/>
        <v>0</v>
      </c>
      <c r="U87" s="1371">
        <f t="shared" si="15"/>
        <v>0</v>
      </c>
    </row>
    <row r="88" spans="1:21" ht="15.5" customHeight="1" x14ac:dyDescent="0.25">
      <c r="A88" s="413"/>
      <c r="B88" s="304"/>
      <c r="C88" s="305"/>
      <c r="D88" s="368"/>
      <c r="E88" s="306"/>
      <c r="F88" s="307"/>
      <c r="G88" s="259"/>
      <c r="H88" s="292"/>
      <c r="I88" s="777" t="str">
        <f t="shared" si="18"/>
        <v/>
      </c>
      <c r="J88" s="292"/>
      <c r="K88" s="779"/>
      <c r="M88" s="19">
        <f t="shared" si="19"/>
        <v>0</v>
      </c>
      <c r="N88" s="20">
        <f t="shared" si="20"/>
        <v>0</v>
      </c>
      <c r="P88" s="1369">
        <f t="shared" si="10"/>
        <v>0</v>
      </c>
      <c r="Q88" s="1370">
        <f t="shared" si="11"/>
        <v>0</v>
      </c>
      <c r="R88" s="1371">
        <f t="shared" si="12"/>
        <v>0</v>
      </c>
      <c r="S88" s="1369">
        <f t="shared" si="13"/>
        <v>0</v>
      </c>
      <c r="T88" s="1370">
        <f t="shared" si="14"/>
        <v>0</v>
      </c>
      <c r="U88" s="1371">
        <f t="shared" si="15"/>
        <v>0</v>
      </c>
    </row>
    <row r="89" spans="1:21" ht="15.85" customHeight="1" x14ac:dyDescent="0.25">
      <c r="A89" s="413"/>
      <c r="B89" s="304"/>
      <c r="C89" s="305"/>
      <c r="D89" s="368"/>
      <c r="E89" s="306"/>
      <c r="F89" s="307"/>
      <c r="G89" s="259"/>
      <c r="H89" s="292"/>
      <c r="I89" s="777" t="str">
        <f t="shared" si="18"/>
        <v/>
      </c>
      <c r="J89" s="292"/>
      <c r="K89" s="779"/>
      <c r="M89" s="19">
        <f t="shared" si="19"/>
        <v>0</v>
      </c>
      <c r="N89" s="20">
        <f t="shared" si="20"/>
        <v>0</v>
      </c>
      <c r="P89" s="1369">
        <f t="shared" si="10"/>
        <v>0</v>
      </c>
      <c r="Q89" s="1370">
        <f t="shared" si="11"/>
        <v>0</v>
      </c>
      <c r="R89" s="1371">
        <f t="shared" si="12"/>
        <v>0</v>
      </c>
      <c r="S89" s="1369">
        <f t="shared" si="13"/>
        <v>0</v>
      </c>
      <c r="T89" s="1370">
        <f t="shared" si="14"/>
        <v>0</v>
      </c>
      <c r="U89" s="1371">
        <f t="shared" si="15"/>
        <v>0</v>
      </c>
    </row>
    <row r="90" spans="1:21" ht="15.85" customHeight="1" x14ac:dyDescent="0.25">
      <c r="A90" s="413"/>
      <c r="B90" s="304"/>
      <c r="C90" s="305"/>
      <c r="D90" s="368"/>
      <c r="E90" s="306"/>
      <c r="F90" s="307"/>
      <c r="G90" s="259"/>
      <c r="H90" s="292"/>
      <c r="I90" s="777" t="str">
        <f t="shared" si="18"/>
        <v/>
      </c>
      <c r="J90" s="292"/>
      <c r="K90" s="779"/>
      <c r="M90" s="19">
        <f t="shared" si="19"/>
        <v>0</v>
      </c>
      <c r="N90" s="20">
        <f t="shared" si="20"/>
        <v>0</v>
      </c>
      <c r="P90" s="1369">
        <f t="shared" si="10"/>
        <v>0</v>
      </c>
      <c r="Q90" s="1370">
        <f t="shared" si="11"/>
        <v>0</v>
      </c>
      <c r="R90" s="1371">
        <f t="shared" si="12"/>
        <v>0</v>
      </c>
      <c r="S90" s="1369">
        <f t="shared" si="13"/>
        <v>0</v>
      </c>
      <c r="T90" s="1370">
        <f t="shared" si="14"/>
        <v>0</v>
      </c>
      <c r="U90" s="1371">
        <f t="shared" si="15"/>
        <v>0</v>
      </c>
    </row>
    <row r="91" spans="1:21" ht="15.85" customHeight="1" x14ac:dyDescent="0.25">
      <c r="A91" s="413"/>
      <c r="B91" s="304"/>
      <c r="C91" s="305"/>
      <c r="D91" s="368"/>
      <c r="E91" s="306"/>
      <c r="F91" s="307"/>
      <c r="G91" s="259"/>
      <c r="H91" s="292"/>
      <c r="I91" s="777" t="str">
        <f t="shared" si="18"/>
        <v/>
      </c>
      <c r="J91" s="292"/>
      <c r="K91" s="779"/>
      <c r="M91" s="19">
        <f t="shared" si="19"/>
        <v>0</v>
      </c>
      <c r="N91" s="20">
        <f t="shared" si="20"/>
        <v>0</v>
      </c>
      <c r="P91" s="1369">
        <f t="shared" si="10"/>
        <v>0</v>
      </c>
      <c r="Q91" s="1370">
        <f t="shared" si="11"/>
        <v>0</v>
      </c>
      <c r="R91" s="1371">
        <f t="shared" si="12"/>
        <v>0</v>
      </c>
      <c r="S91" s="1369">
        <f t="shared" si="13"/>
        <v>0</v>
      </c>
      <c r="T91" s="1370">
        <f t="shared" si="14"/>
        <v>0</v>
      </c>
      <c r="U91" s="1371">
        <f t="shared" si="15"/>
        <v>0</v>
      </c>
    </row>
    <row r="92" spans="1:21" ht="15.85" customHeight="1" x14ac:dyDescent="0.25">
      <c r="A92" s="413"/>
      <c r="B92" s="304"/>
      <c r="C92" s="305"/>
      <c r="D92" s="368"/>
      <c r="E92" s="306"/>
      <c r="F92" s="307"/>
      <c r="G92" s="259"/>
      <c r="H92" s="292"/>
      <c r="I92" s="777" t="str">
        <f t="shared" si="18"/>
        <v/>
      </c>
      <c r="J92" s="292"/>
      <c r="K92" s="779"/>
      <c r="M92" s="19">
        <f t="shared" si="19"/>
        <v>0</v>
      </c>
      <c r="N92" s="20">
        <f t="shared" si="20"/>
        <v>0</v>
      </c>
      <c r="P92" s="1369">
        <f t="shared" si="10"/>
        <v>0</v>
      </c>
      <c r="Q92" s="1370">
        <f t="shared" si="11"/>
        <v>0</v>
      </c>
      <c r="R92" s="1371">
        <f t="shared" si="12"/>
        <v>0</v>
      </c>
      <c r="S92" s="1369">
        <f t="shared" si="13"/>
        <v>0</v>
      </c>
      <c r="T92" s="1370">
        <f t="shared" si="14"/>
        <v>0</v>
      </c>
      <c r="U92" s="1371">
        <f t="shared" si="15"/>
        <v>0</v>
      </c>
    </row>
    <row r="93" spans="1:21" ht="15.85" customHeight="1" x14ac:dyDescent="0.25">
      <c r="A93" s="413"/>
      <c r="B93" s="304"/>
      <c r="C93" s="305"/>
      <c r="D93" s="368"/>
      <c r="E93" s="306"/>
      <c r="F93" s="307"/>
      <c r="G93" s="259"/>
      <c r="H93" s="292"/>
      <c r="I93" s="777" t="str">
        <f t="shared" si="18"/>
        <v/>
      </c>
      <c r="J93" s="292"/>
      <c r="K93" s="779"/>
      <c r="M93" s="19">
        <f t="shared" si="19"/>
        <v>0</v>
      </c>
      <c r="N93" s="20">
        <f t="shared" si="20"/>
        <v>0</v>
      </c>
      <c r="P93" s="1369">
        <f t="shared" si="10"/>
        <v>0</v>
      </c>
      <c r="Q93" s="1370">
        <f t="shared" si="11"/>
        <v>0</v>
      </c>
      <c r="R93" s="1371">
        <f t="shared" si="12"/>
        <v>0</v>
      </c>
      <c r="S93" s="1369">
        <f t="shared" si="13"/>
        <v>0</v>
      </c>
      <c r="T93" s="1370">
        <f t="shared" si="14"/>
        <v>0</v>
      </c>
      <c r="U93" s="1371">
        <f t="shared" si="15"/>
        <v>0</v>
      </c>
    </row>
    <row r="94" spans="1:21" ht="15.85" customHeight="1" x14ac:dyDescent="0.25">
      <c r="A94" s="413"/>
      <c r="B94" s="304"/>
      <c r="C94" s="305"/>
      <c r="D94" s="368"/>
      <c r="E94" s="306"/>
      <c r="F94" s="307"/>
      <c r="G94" s="259"/>
      <c r="H94" s="292"/>
      <c r="I94" s="777" t="str">
        <f t="shared" si="18"/>
        <v/>
      </c>
      <c r="J94" s="292"/>
      <c r="K94" s="779"/>
      <c r="M94" s="19">
        <f t="shared" si="19"/>
        <v>0</v>
      </c>
      <c r="N94" s="20">
        <f t="shared" si="20"/>
        <v>0</v>
      </c>
      <c r="P94" s="1369">
        <f t="shared" si="10"/>
        <v>0</v>
      </c>
      <c r="Q94" s="1370">
        <f t="shared" si="11"/>
        <v>0</v>
      </c>
      <c r="R94" s="1371">
        <f t="shared" si="12"/>
        <v>0</v>
      </c>
      <c r="S94" s="1369">
        <f t="shared" si="13"/>
        <v>0</v>
      </c>
      <c r="T94" s="1370">
        <f t="shared" si="14"/>
        <v>0</v>
      </c>
      <c r="U94" s="1371">
        <f t="shared" si="15"/>
        <v>0</v>
      </c>
    </row>
    <row r="95" spans="1:21" ht="15.85" customHeight="1" x14ac:dyDescent="0.25">
      <c r="A95" s="413"/>
      <c r="B95" s="304"/>
      <c r="C95" s="305"/>
      <c r="D95" s="368"/>
      <c r="E95" s="306"/>
      <c r="F95" s="307"/>
      <c r="G95" s="259"/>
      <c r="H95" s="292"/>
      <c r="I95" s="777" t="str">
        <f t="shared" si="18"/>
        <v/>
      </c>
      <c r="J95" s="292"/>
      <c r="K95" s="779"/>
      <c r="M95" s="19">
        <f t="shared" si="19"/>
        <v>0</v>
      </c>
      <c r="N95" s="20">
        <f t="shared" si="20"/>
        <v>0</v>
      </c>
      <c r="P95" s="1369">
        <f t="shared" si="10"/>
        <v>0</v>
      </c>
      <c r="Q95" s="1370">
        <f t="shared" si="11"/>
        <v>0</v>
      </c>
      <c r="R95" s="1371">
        <f t="shared" si="12"/>
        <v>0</v>
      </c>
      <c r="S95" s="1369">
        <f t="shared" si="13"/>
        <v>0</v>
      </c>
      <c r="T95" s="1370">
        <f t="shared" si="14"/>
        <v>0</v>
      </c>
      <c r="U95" s="1371">
        <f t="shared" si="15"/>
        <v>0</v>
      </c>
    </row>
    <row r="96" spans="1:21" ht="15.85" customHeight="1" x14ac:dyDescent="0.25">
      <c r="A96" s="413"/>
      <c r="B96" s="304"/>
      <c r="C96" s="305"/>
      <c r="D96" s="368"/>
      <c r="E96" s="306"/>
      <c r="F96" s="307"/>
      <c r="G96" s="259"/>
      <c r="H96" s="292"/>
      <c r="I96" s="777" t="str">
        <f t="shared" si="18"/>
        <v/>
      </c>
      <c r="J96" s="292"/>
      <c r="K96" s="779"/>
      <c r="M96" s="19">
        <f t="shared" si="19"/>
        <v>0</v>
      </c>
      <c r="N96" s="20">
        <f t="shared" si="20"/>
        <v>0</v>
      </c>
      <c r="P96" s="1369">
        <f t="shared" si="10"/>
        <v>0</v>
      </c>
      <c r="Q96" s="1370">
        <f t="shared" si="11"/>
        <v>0</v>
      </c>
      <c r="R96" s="1371">
        <f t="shared" si="12"/>
        <v>0</v>
      </c>
      <c r="S96" s="1369">
        <f t="shared" si="13"/>
        <v>0</v>
      </c>
      <c r="T96" s="1370">
        <f t="shared" si="14"/>
        <v>0</v>
      </c>
      <c r="U96" s="1371">
        <f t="shared" si="15"/>
        <v>0</v>
      </c>
    </row>
    <row r="97" spans="1:21" ht="15.85" customHeight="1" x14ac:dyDescent="0.25">
      <c r="A97" s="413"/>
      <c r="B97" s="304"/>
      <c r="C97" s="305"/>
      <c r="D97" s="368"/>
      <c r="E97" s="306"/>
      <c r="F97" s="307"/>
      <c r="G97" s="259"/>
      <c r="H97" s="292"/>
      <c r="I97" s="777" t="str">
        <f t="shared" si="18"/>
        <v/>
      </c>
      <c r="J97" s="292"/>
      <c r="K97" s="779"/>
      <c r="M97" s="19">
        <f t="shared" si="19"/>
        <v>0</v>
      </c>
      <c r="N97" s="20">
        <f t="shared" si="20"/>
        <v>0</v>
      </c>
      <c r="P97" s="1369">
        <f t="shared" si="10"/>
        <v>0</v>
      </c>
      <c r="Q97" s="1370">
        <f t="shared" si="11"/>
        <v>0</v>
      </c>
      <c r="R97" s="1371">
        <f t="shared" si="12"/>
        <v>0</v>
      </c>
      <c r="S97" s="1369">
        <f t="shared" si="13"/>
        <v>0</v>
      </c>
      <c r="T97" s="1370">
        <f t="shared" si="14"/>
        <v>0</v>
      </c>
      <c r="U97" s="1371">
        <f t="shared" si="15"/>
        <v>0</v>
      </c>
    </row>
    <row r="98" spans="1:21" ht="15.85" customHeight="1" x14ac:dyDescent="0.25">
      <c r="A98" s="413"/>
      <c r="B98" s="304"/>
      <c r="C98" s="305"/>
      <c r="D98" s="368"/>
      <c r="E98" s="306"/>
      <c r="F98" s="307"/>
      <c r="G98" s="259"/>
      <c r="H98" s="292"/>
      <c r="I98" s="777" t="str">
        <f t="shared" si="18"/>
        <v/>
      </c>
      <c r="J98" s="292"/>
      <c r="K98" s="779"/>
      <c r="M98" s="19">
        <f t="shared" si="16"/>
        <v>0</v>
      </c>
      <c r="N98" s="20">
        <f t="shared" si="17"/>
        <v>0</v>
      </c>
      <c r="P98" s="1369">
        <f t="shared" si="10"/>
        <v>0</v>
      </c>
      <c r="Q98" s="1370">
        <f t="shared" si="11"/>
        <v>0</v>
      </c>
      <c r="R98" s="1371">
        <f t="shared" si="12"/>
        <v>0</v>
      </c>
      <c r="S98" s="1369">
        <f t="shared" si="13"/>
        <v>0</v>
      </c>
      <c r="T98" s="1370">
        <f t="shared" si="14"/>
        <v>0</v>
      </c>
      <c r="U98" s="1371">
        <f t="shared" si="15"/>
        <v>0</v>
      </c>
    </row>
    <row r="99" spans="1:21" ht="15.85" customHeight="1" x14ac:dyDescent="0.25">
      <c r="A99" s="413"/>
      <c r="B99" s="304"/>
      <c r="C99" s="305"/>
      <c r="D99" s="368"/>
      <c r="E99" s="306"/>
      <c r="F99" s="307"/>
      <c r="G99" s="259"/>
      <c r="H99" s="292"/>
      <c r="I99" s="777" t="str">
        <f t="shared" si="18"/>
        <v/>
      </c>
      <c r="J99" s="292"/>
      <c r="K99" s="779"/>
      <c r="M99" s="19">
        <f t="shared" si="16"/>
        <v>0</v>
      </c>
      <c r="N99" s="20">
        <f t="shared" si="17"/>
        <v>0</v>
      </c>
      <c r="P99" s="1369">
        <f t="shared" si="10"/>
        <v>0</v>
      </c>
      <c r="Q99" s="1370">
        <f t="shared" si="11"/>
        <v>0</v>
      </c>
      <c r="R99" s="1371">
        <f t="shared" si="12"/>
        <v>0</v>
      </c>
      <c r="S99" s="1369">
        <f t="shared" si="13"/>
        <v>0</v>
      </c>
      <c r="T99" s="1370">
        <f t="shared" si="14"/>
        <v>0</v>
      </c>
      <c r="U99" s="1371">
        <f t="shared" si="15"/>
        <v>0</v>
      </c>
    </row>
    <row r="100" spans="1:21" ht="15.85" customHeight="1" x14ac:dyDescent="0.25">
      <c r="A100" s="413"/>
      <c r="B100" s="304"/>
      <c r="C100" s="305"/>
      <c r="D100" s="368"/>
      <c r="E100" s="306"/>
      <c r="F100" s="307"/>
      <c r="G100" s="259"/>
      <c r="H100" s="292"/>
      <c r="I100" s="777" t="str">
        <f t="shared" si="18"/>
        <v/>
      </c>
      <c r="J100" s="292"/>
      <c r="K100" s="779"/>
      <c r="M100" s="19">
        <f t="shared" ref="M100:M108" si="21">IF(G100&gt;1,(G100*E100)-H100,IF(F100&gt;1,(E100*D100*F100)-H100,0))</f>
        <v>0</v>
      </c>
      <c r="N100" s="20">
        <f t="shared" ref="N100:N108" si="22">IF(H100&gt;0,+M100/H100,0)</f>
        <v>0</v>
      </c>
      <c r="P100" s="1369">
        <f t="shared" si="10"/>
        <v>0</v>
      </c>
      <c r="Q100" s="1370">
        <f t="shared" si="11"/>
        <v>0</v>
      </c>
      <c r="R100" s="1371">
        <f t="shared" si="12"/>
        <v>0</v>
      </c>
      <c r="S100" s="1369">
        <f t="shared" si="13"/>
        <v>0</v>
      </c>
      <c r="T100" s="1370">
        <f t="shared" si="14"/>
        <v>0</v>
      </c>
      <c r="U100" s="1371">
        <f t="shared" si="15"/>
        <v>0</v>
      </c>
    </row>
    <row r="101" spans="1:21" ht="15.85" customHeight="1" x14ac:dyDescent="0.25">
      <c r="A101" s="413"/>
      <c r="B101" s="304"/>
      <c r="C101" s="305"/>
      <c r="D101" s="368"/>
      <c r="E101" s="306"/>
      <c r="F101" s="307"/>
      <c r="G101" s="259"/>
      <c r="H101" s="292"/>
      <c r="I101" s="777" t="str">
        <f t="shared" si="18"/>
        <v/>
      </c>
      <c r="J101" s="292"/>
      <c r="K101" s="779"/>
      <c r="M101" s="19">
        <f t="shared" si="21"/>
        <v>0</v>
      </c>
      <c r="N101" s="20">
        <f t="shared" si="22"/>
        <v>0</v>
      </c>
      <c r="P101" s="1369">
        <f t="shared" si="10"/>
        <v>0</v>
      </c>
      <c r="Q101" s="1370">
        <f t="shared" si="11"/>
        <v>0</v>
      </c>
      <c r="R101" s="1371">
        <f t="shared" si="12"/>
        <v>0</v>
      </c>
      <c r="S101" s="1369">
        <f t="shared" si="13"/>
        <v>0</v>
      </c>
      <c r="T101" s="1370">
        <f t="shared" si="14"/>
        <v>0</v>
      </c>
      <c r="U101" s="1371">
        <f t="shared" si="15"/>
        <v>0</v>
      </c>
    </row>
    <row r="102" spans="1:21" ht="15.85" customHeight="1" x14ac:dyDescent="0.25">
      <c r="A102" s="413"/>
      <c r="B102" s="304"/>
      <c r="C102" s="305"/>
      <c r="D102" s="368"/>
      <c r="E102" s="306"/>
      <c r="F102" s="307"/>
      <c r="G102" s="259"/>
      <c r="H102" s="292"/>
      <c r="I102" s="777" t="str">
        <f t="shared" si="18"/>
        <v/>
      </c>
      <c r="J102" s="292"/>
      <c r="K102" s="779"/>
      <c r="M102" s="19">
        <f t="shared" si="21"/>
        <v>0</v>
      </c>
      <c r="N102" s="20">
        <f t="shared" si="22"/>
        <v>0</v>
      </c>
      <c r="P102" s="1369">
        <f t="shared" si="10"/>
        <v>0</v>
      </c>
      <c r="Q102" s="1370">
        <f t="shared" si="11"/>
        <v>0</v>
      </c>
      <c r="R102" s="1371">
        <f t="shared" si="12"/>
        <v>0</v>
      </c>
      <c r="S102" s="1369">
        <f t="shared" si="13"/>
        <v>0</v>
      </c>
      <c r="T102" s="1370">
        <f t="shared" si="14"/>
        <v>0</v>
      </c>
      <c r="U102" s="1371">
        <f t="shared" si="15"/>
        <v>0</v>
      </c>
    </row>
    <row r="103" spans="1:21" ht="15.85" customHeight="1" x14ac:dyDescent="0.25">
      <c r="A103" s="413"/>
      <c r="B103" s="304"/>
      <c r="C103" s="305"/>
      <c r="D103" s="368"/>
      <c r="E103" s="306"/>
      <c r="F103" s="307"/>
      <c r="G103" s="259"/>
      <c r="H103" s="292"/>
      <c r="I103" s="777" t="str">
        <f t="shared" si="18"/>
        <v/>
      </c>
      <c r="J103" s="292"/>
      <c r="K103" s="779"/>
      <c r="M103" s="19">
        <f t="shared" si="21"/>
        <v>0</v>
      </c>
      <c r="N103" s="20">
        <f t="shared" si="22"/>
        <v>0</v>
      </c>
      <c r="P103" s="1369">
        <f t="shared" si="10"/>
        <v>0</v>
      </c>
      <c r="Q103" s="1370">
        <f t="shared" si="11"/>
        <v>0</v>
      </c>
      <c r="R103" s="1371">
        <f t="shared" si="12"/>
        <v>0</v>
      </c>
      <c r="S103" s="1369">
        <f t="shared" si="13"/>
        <v>0</v>
      </c>
      <c r="T103" s="1370">
        <f t="shared" si="14"/>
        <v>0</v>
      </c>
      <c r="U103" s="1371">
        <f t="shared" si="15"/>
        <v>0</v>
      </c>
    </row>
    <row r="104" spans="1:21" ht="15.85" customHeight="1" x14ac:dyDescent="0.25">
      <c r="A104" s="413"/>
      <c r="B104" s="304"/>
      <c r="C104" s="305"/>
      <c r="D104" s="368"/>
      <c r="E104" s="306"/>
      <c r="F104" s="307"/>
      <c r="G104" s="259"/>
      <c r="H104" s="292"/>
      <c r="I104" s="777" t="str">
        <f t="shared" si="18"/>
        <v/>
      </c>
      <c r="J104" s="292"/>
      <c r="K104" s="779"/>
      <c r="M104" s="19">
        <f t="shared" si="21"/>
        <v>0</v>
      </c>
      <c r="N104" s="20">
        <f t="shared" si="22"/>
        <v>0</v>
      </c>
      <c r="P104" s="1369">
        <f t="shared" si="10"/>
        <v>0</v>
      </c>
      <c r="Q104" s="1370">
        <f t="shared" si="11"/>
        <v>0</v>
      </c>
      <c r="R104" s="1371">
        <f t="shared" si="12"/>
        <v>0</v>
      </c>
      <c r="S104" s="1369">
        <f t="shared" si="13"/>
        <v>0</v>
      </c>
      <c r="T104" s="1370">
        <f t="shared" si="14"/>
        <v>0</v>
      </c>
      <c r="U104" s="1371">
        <f t="shared" si="15"/>
        <v>0</v>
      </c>
    </row>
    <row r="105" spans="1:21" ht="15.85" customHeight="1" x14ac:dyDescent="0.25">
      <c r="A105" s="413"/>
      <c r="B105" s="304"/>
      <c r="C105" s="305"/>
      <c r="D105" s="368"/>
      <c r="E105" s="306"/>
      <c r="F105" s="307"/>
      <c r="G105" s="259"/>
      <c r="H105" s="292"/>
      <c r="I105" s="777" t="str">
        <f t="shared" si="18"/>
        <v/>
      </c>
      <c r="J105" s="292"/>
      <c r="K105" s="779"/>
      <c r="M105" s="19">
        <f t="shared" si="21"/>
        <v>0</v>
      </c>
      <c r="N105" s="20">
        <f t="shared" si="22"/>
        <v>0</v>
      </c>
      <c r="P105" s="1369">
        <f t="shared" si="10"/>
        <v>0</v>
      </c>
      <c r="Q105" s="1370">
        <f t="shared" si="11"/>
        <v>0</v>
      </c>
      <c r="R105" s="1371">
        <f t="shared" si="12"/>
        <v>0</v>
      </c>
      <c r="S105" s="1369">
        <f t="shared" si="13"/>
        <v>0</v>
      </c>
      <c r="T105" s="1370">
        <f t="shared" si="14"/>
        <v>0</v>
      </c>
      <c r="U105" s="1371">
        <f t="shared" si="15"/>
        <v>0</v>
      </c>
    </row>
    <row r="106" spans="1:21" ht="15.85" customHeight="1" x14ac:dyDescent="0.25">
      <c r="A106" s="413"/>
      <c r="B106" s="304"/>
      <c r="C106" s="305"/>
      <c r="D106" s="368"/>
      <c r="E106" s="306"/>
      <c r="F106" s="307"/>
      <c r="G106" s="259"/>
      <c r="H106" s="292"/>
      <c r="I106" s="777" t="str">
        <f t="shared" si="18"/>
        <v/>
      </c>
      <c r="J106" s="292"/>
      <c r="K106" s="779"/>
      <c r="M106" s="19">
        <f t="shared" si="21"/>
        <v>0</v>
      </c>
      <c r="N106" s="20">
        <f t="shared" si="22"/>
        <v>0</v>
      </c>
      <c r="P106" s="1369">
        <f t="shared" si="10"/>
        <v>0</v>
      </c>
      <c r="Q106" s="1370">
        <f t="shared" si="11"/>
        <v>0</v>
      </c>
      <c r="R106" s="1371">
        <f t="shared" si="12"/>
        <v>0</v>
      </c>
      <c r="S106" s="1369">
        <f t="shared" si="13"/>
        <v>0</v>
      </c>
      <c r="T106" s="1370">
        <f t="shared" si="14"/>
        <v>0</v>
      </c>
      <c r="U106" s="1371">
        <f t="shared" si="15"/>
        <v>0</v>
      </c>
    </row>
    <row r="107" spans="1:21" ht="15.85" customHeight="1" x14ac:dyDescent="0.25">
      <c r="A107" s="413"/>
      <c r="B107" s="304"/>
      <c r="C107" s="305"/>
      <c r="D107" s="368"/>
      <c r="E107" s="306"/>
      <c r="F107" s="307"/>
      <c r="G107" s="259"/>
      <c r="H107" s="292"/>
      <c r="I107" s="777" t="str">
        <f t="shared" si="18"/>
        <v/>
      </c>
      <c r="J107" s="292"/>
      <c r="K107" s="779"/>
      <c r="M107" s="19">
        <f t="shared" si="21"/>
        <v>0</v>
      </c>
      <c r="N107" s="20">
        <f t="shared" si="22"/>
        <v>0</v>
      </c>
      <c r="P107" s="1369">
        <f t="shared" si="10"/>
        <v>0</v>
      </c>
      <c r="Q107" s="1370">
        <f t="shared" si="11"/>
        <v>0</v>
      </c>
      <c r="R107" s="1371">
        <f t="shared" si="12"/>
        <v>0</v>
      </c>
      <c r="S107" s="1369">
        <f t="shared" si="13"/>
        <v>0</v>
      </c>
      <c r="T107" s="1370">
        <f t="shared" si="14"/>
        <v>0</v>
      </c>
      <c r="U107" s="1371">
        <f t="shared" si="15"/>
        <v>0</v>
      </c>
    </row>
    <row r="108" spans="1:21" ht="15.85" customHeight="1" x14ac:dyDescent="0.25">
      <c r="A108" s="413"/>
      <c r="B108" s="304"/>
      <c r="C108" s="305"/>
      <c r="D108" s="368"/>
      <c r="E108" s="306"/>
      <c r="F108" s="307"/>
      <c r="G108" s="259"/>
      <c r="H108" s="292"/>
      <c r="I108" s="777" t="str">
        <f t="shared" si="18"/>
        <v/>
      </c>
      <c r="J108" s="292"/>
      <c r="K108" s="779"/>
      <c r="M108" s="19">
        <f t="shared" si="21"/>
        <v>0</v>
      </c>
      <c r="N108" s="20">
        <f t="shared" si="22"/>
        <v>0</v>
      </c>
      <c r="P108" s="1369">
        <f t="shared" si="10"/>
        <v>0</v>
      </c>
      <c r="Q108" s="1370">
        <f t="shared" si="11"/>
        <v>0</v>
      </c>
      <c r="R108" s="1371">
        <f t="shared" si="12"/>
        <v>0</v>
      </c>
      <c r="S108" s="1369">
        <f t="shared" si="13"/>
        <v>0</v>
      </c>
      <c r="T108" s="1370">
        <f t="shared" si="14"/>
        <v>0</v>
      </c>
      <c r="U108" s="1371">
        <f t="shared" si="15"/>
        <v>0</v>
      </c>
    </row>
    <row r="109" spans="1:21" ht="15.85" customHeight="1" x14ac:dyDescent="0.25">
      <c r="A109" s="413"/>
      <c r="B109" s="304"/>
      <c r="C109" s="305"/>
      <c r="D109" s="368"/>
      <c r="E109" s="306"/>
      <c r="F109" s="307"/>
      <c r="G109" s="259"/>
      <c r="H109" s="292"/>
      <c r="I109" s="777" t="str">
        <f t="shared" ref="I109:I117" si="23">IF(ABS(H109)&gt;0,+H109-J109,"")</f>
        <v/>
      </c>
      <c r="J109" s="292"/>
      <c r="K109" s="779"/>
      <c r="M109" s="19">
        <f t="shared" si="16"/>
        <v>0</v>
      </c>
      <c r="N109" s="20">
        <f t="shared" si="17"/>
        <v>0</v>
      </c>
      <c r="P109" s="1369">
        <f t="shared" si="10"/>
        <v>0</v>
      </c>
      <c r="Q109" s="1370">
        <f t="shared" si="11"/>
        <v>0</v>
      </c>
      <c r="R109" s="1371">
        <f t="shared" si="12"/>
        <v>0</v>
      </c>
      <c r="S109" s="1369">
        <f t="shared" si="13"/>
        <v>0</v>
      </c>
      <c r="T109" s="1370">
        <f t="shared" si="14"/>
        <v>0</v>
      </c>
      <c r="U109" s="1371">
        <f t="shared" si="15"/>
        <v>0</v>
      </c>
    </row>
    <row r="110" spans="1:21" ht="15.85" customHeight="1" x14ac:dyDescent="0.25">
      <c r="A110" s="413"/>
      <c r="B110" s="304"/>
      <c r="C110" s="305"/>
      <c r="D110" s="368"/>
      <c r="E110" s="306"/>
      <c r="F110" s="307"/>
      <c r="G110" s="259"/>
      <c r="H110" s="292"/>
      <c r="I110" s="777" t="str">
        <f t="shared" si="23"/>
        <v/>
      </c>
      <c r="J110" s="292"/>
      <c r="K110" s="779"/>
      <c r="M110" s="19">
        <f t="shared" si="16"/>
        <v>0</v>
      </c>
      <c r="N110" s="20">
        <f t="shared" si="17"/>
        <v>0</v>
      </c>
      <c r="P110" s="1369">
        <f t="shared" si="10"/>
        <v>0</v>
      </c>
      <c r="Q110" s="1370">
        <f t="shared" si="11"/>
        <v>0</v>
      </c>
      <c r="R110" s="1371">
        <f t="shared" si="12"/>
        <v>0</v>
      </c>
      <c r="S110" s="1369">
        <f t="shared" si="13"/>
        <v>0</v>
      </c>
      <c r="T110" s="1370">
        <f t="shared" si="14"/>
        <v>0</v>
      </c>
      <c r="U110" s="1371">
        <f t="shared" si="15"/>
        <v>0</v>
      </c>
    </row>
    <row r="111" spans="1:21" ht="15.85" customHeight="1" x14ac:dyDescent="0.25">
      <c r="A111" s="413"/>
      <c r="B111" s="304"/>
      <c r="C111" s="305"/>
      <c r="D111" s="368"/>
      <c r="E111" s="306"/>
      <c r="F111" s="307"/>
      <c r="G111" s="259"/>
      <c r="H111" s="292"/>
      <c r="I111" s="777" t="str">
        <f t="shared" si="23"/>
        <v/>
      </c>
      <c r="J111" s="292"/>
      <c r="K111" s="779"/>
      <c r="M111" s="19">
        <f t="shared" si="16"/>
        <v>0</v>
      </c>
      <c r="N111" s="20">
        <f t="shared" si="17"/>
        <v>0</v>
      </c>
      <c r="P111" s="1369">
        <f t="shared" si="10"/>
        <v>0</v>
      </c>
      <c r="Q111" s="1370">
        <f t="shared" si="11"/>
        <v>0</v>
      </c>
      <c r="R111" s="1371">
        <f t="shared" si="12"/>
        <v>0</v>
      </c>
      <c r="S111" s="1369">
        <f t="shared" si="13"/>
        <v>0</v>
      </c>
      <c r="T111" s="1370">
        <f t="shared" si="14"/>
        <v>0</v>
      </c>
      <c r="U111" s="1371">
        <f t="shared" si="15"/>
        <v>0</v>
      </c>
    </row>
    <row r="112" spans="1:21" ht="15.85" customHeight="1" x14ac:dyDescent="0.25">
      <c r="A112" s="413"/>
      <c r="B112" s="304"/>
      <c r="C112" s="305"/>
      <c r="D112" s="368"/>
      <c r="E112" s="306"/>
      <c r="F112" s="307"/>
      <c r="G112" s="259"/>
      <c r="H112" s="292"/>
      <c r="I112" s="777" t="str">
        <f t="shared" si="23"/>
        <v/>
      </c>
      <c r="J112" s="292"/>
      <c r="K112" s="779"/>
      <c r="M112" s="19">
        <f t="shared" si="16"/>
        <v>0</v>
      </c>
      <c r="N112" s="20">
        <f t="shared" si="17"/>
        <v>0</v>
      </c>
      <c r="P112" s="1369">
        <f t="shared" si="10"/>
        <v>0</v>
      </c>
      <c r="Q112" s="1370">
        <f t="shared" si="11"/>
        <v>0</v>
      </c>
      <c r="R112" s="1371">
        <f t="shared" si="12"/>
        <v>0</v>
      </c>
      <c r="S112" s="1369">
        <f t="shared" si="13"/>
        <v>0</v>
      </c>
      <c r="T112" s="1370">
        <f t="shared" si="14"/>
        <v>0</v>
      </c>
      <c r="U112" s="1371">
        <f t="shared" si="15"/>
        <v>0</v>
      </c>
    </row>
    <row r="113" spans="1:21" ht="15.85" customHeight="1" x14ac:dyDescent="0.25">
      <c r="A113" s="413"/>
      <c r="B113" s="304"/>
      <c r="C113" s="305"/>
      <c r="D113" s="368"/>
      <c r="E113" s="306"/>
      <c r="F113" s="307"/>
      <c r="G113" s="259"/>
      <c r="H113" s="292"/>
      <c r="I113" s="777" t="str">
        <f t="shared" si="23"/>
        <v/>
      </c>
      <c r="J113" s="292"/>
      <c r="K113" s="779"/>
      <c r="M113" s="19">
        <f t="shared" si="16"/>
        <v>0</v>
      </c>
      <c r="N113" s="20">
        <f t="shared" si="17"/>
        <v>0</v>
      </c>
      <c r="P113" s="1369">
        <f t="shared" si="10"/>
        <v>0</v>
      </c>
      <c r="Q113" s="1370">
        <f t="shared" si="11"/>
        <v>0</v>
      </c>
      <c r="R113" s="1371">
        <f t="shared" si="12"/>
        <v>0</v>
      </c>
      <c r="S113" s="1369">
        <f t="shared" si="13"/>
        <v>0</v>
      </c>
      <c r="T113" s="1370">
        <f t="shared" si="14"/>
        <v>0</v>
      </c>
      <c r="U113" s="1371">
        <f t="shared" si="15"/>
        <v>0</v>
      </c>
    </row>
    <row r="114" spans="1:21" ht="15.85" customHeight="1" x14ac:dyDescent="0.25">
      <c r="A114" s="413"/>
      <c r="B114" s="304"/>
      <c r="C114" s="305"/>
      <c r="D114" s="368"/>
      <c r="E114" s="306"/>
      <c r="F114" s="307"/>
      <c r="G114" s="259"/>
      <c r="H114" s="292"/>
      <c r="I114" s="777" t="str">
        <f t="shared" si="23"/>
        <v/>
      </c>
      <c r="J114" s="292"/>
      <c r="K114" s="779"/>
      <c r="M114" s="19">
        <f t="shared" si="8"/>
        <v>0</v>
      </c>
      <c r="N114" s="20">
        <f t="shared" si="1"/>
        <v>0</v>
      </c>
      <c r="P114" s="1369">
        <f t="shared" si="10"/>
        <v>0</v>
      </c>
      <c r="Q114" s="1370">
        <f t="shared" si="11"/>
        <v>0</v>
      </c>
      <c r="R114" s="1371">
        <f t="shared" si="12"/>
        <v>0</v>
      </c>
      <c r="S114" s="1369">
        <f t="shared" si="13"/>
        <v>0</v>
      </c>
      <c r="T114" s="1370">
        <f t="shared" si="14"/>
        <v>0</v>
      </c>
      <c r="U114" s="1371">
        <f t="shared" si="15"/>
        <v>0</v>
      </c>
    </row>
    <row r="115" spans="1:21" ht="15.85" customHeight="1" x14ac:dyDescent="0.25">
      <c r="A115" s="413"/>
      <c r="B115" s="304"/>
      <c r="C115" s="305"/>
      <c r="D115" s="368"/>
      <c r="E115" s="306"/>
      <c r="F115" s="307"/>
      <c r="G115" s="259"/>
      <c r="H115" s="292"/>
      <c r="I115" s="777" t="str">
        <f t="shared" si="23"/>
        <v/>
      </c>
      <c r="J115" s="292"/>
      <c r="K115" s="779"/>
      <c r="M115" s="19">
        <f t="shared" si="8"/>
        <v>0</v>
      </c>
      <c r="N115" s="20">
        <f t="shared" si="1"/>
        <v>0</v>
      </c>
      <c r="P115" s="1369">
        <f t="shared" si="10"/>
        <v>0</v>
      </c>
      <c r="Q115" s="1370">
        <f t="shared" si="11"/>
        <v>0</v>
      </c>
      <c r="R115" s="1371">
        <f t="shared" si="12"/>
        <v>0</v>
      </c>
      <c r="S115" s="1369">
        <f t="shared" si="13"/>
        <v>0</v>
      </c>
      <c r="T115" s="1370">
        <f t="shared" si="14"/>
        <v>0</v>
      </c>
      <c r="U115" s="1371">
        <f t="shared" si="15"/>
        <v>0</v>
      </c>
    </row>
    <row r="116" spans="1:21" ht="15.85" customHeight="1" x14ac:dyDescent="0.25">
      <c r="A116" s="413"/>
      <c r="B116" s="304"/>
      <c r="C116" s="305"/>
      <c r="D116" s="368"/>
      <c r="E116" s="306"/>
      <c r="F116" s="307"/>
      <c r="G116" s="259"/>
      <c r="H116" s="292"/>
      <c r="I116" s="777" t="str">
        <f t="shared" si="23"/>
        <v/>
      </c>
      <c r="J116" s="292"/>
      <c r="K116" s="779"/>
      <c r="M116" s="19">
        <f>IF(G116&gt;1,(G116*E116)-H116,IF(F116&gt;1,(E116*D116*F116)-H116,0))</f>
        <v>0</v>
      </c>
      <c r="N116" s="20">
        <f>IF(H116&gt;0,+M116/H116,0)</f>
        <v>0</v>
      </c>
      <c r="P116" s="1369">
        <f t="shared" si="10"/>
        <v>0</v>
      </c>
      <c r="Q116" s="1370">
        <f t="shared" si="11"/>
        <v>0</v>
      </c>
      <c r="R116" s="1371">
        <f t="shared" si="12"/>
        <v>0</v>
      </c>
      <c r="S116" s="1369">
        <f t="shared" si="13"/>
        <v>0</v>
      </c>
      <c r="T116" s="1370">
        <f t="shared" si="14"/>
        <v>0</v>
      </c>
      <c r="U116" s="1371">
        <f t="shared" si="15"/>
        <v>0</v>
      </c>
    </row>
    <row r="117" spans="1:21" ht="15.85" customHeight="1" x14ac:dyDescent="0.25">
      <c r="A117" s="413"/>
      <c r="B117" s="304"/>
      <c r="C117" s="305"/>
      <c r="D117" s="368"/>
      <c r="E117" s="306"/>
      <c r="F117" s="307"/>
      <c r="G117" s="259"/>
      <c r="H117" s="292"/>
      <c r="I117" s="777" t="str">
        <f t="shared" si="23"/>
        <v/>
      </c>
      <c r="J117" s="292"/>
      <c r="K117" s="779"/>
      <c r="M117" s="19">
        <f>IF(G117&gt;1,(G117*E117)-H117,IF(F117&gt;1,(E117*D117*F117)-H117,0))</f>
        <v>0</v>
      </c>
      <c r="N117" s="20">
        <f>IF(H117&gt;0,+M117/H117,0)</f>
        <v>0</v>
      </c>
      <c r="P117" s="1369">
        <f t="shared" si="10"/>
        <v>0</v>
      </c>
      <c r="Q117" s="1370">
        <f t="shared" si="11"/>
        <v>0</v>
      </c>
      <c r="R117" s="1371">
        <f t="shared" si="12"/>
        <v>0</v>
      </c>
      <c r="S117" s="1369">
        <f t="shared" si="13"/>
        <v>0</v>
      </c>
      <c r="T117" s="1370">
        <f t="shared" si="14"/>
        <v>0</v>
      </c>
      <c r="U117" s="1371">
        <f t="shared" si="15"/>
        <v>0</v>
      </c>
    </row>
    <row r="118" spans="1:21" customFormat="1" ht="15.85" hidden="1" customHeight="1" x14ac:dyDescent="0.3">
      <c r="P118" s="12"/>
      <c r="Q118" s="12"/>
      <c r="R118" s="12"/>
    </row>
    <row r="119" spans="1:21" ht="17.399999999999999" customHeight="1" thickBot="1" x14ac:dyDescent="0.3">
      <c r="A119" s="308" t="s">
        <v>170</v>
      </c>
      <c r="B119" s="309"/>
      <c r="C119" s="310"/>
      <c r="D119" s="311"/>
      <c r="E119" s="313">
        <f>SUM(E13:E117)</f>
        <v>0</v>
      </c>
      <c r="F119" s="312"/>
      <c r="G119" s="312"/>
      <c r="H119" s="395">
        <f>SUM(H13:H117)</f>
        <v>0</v>
      </c>
      <c r="I119" s="395">
        <f>SUM(I13:I117)</f>
        <v>0</v>
      </c>
      <c r="J119" s="511">
        <f>SUM(J13:J117)</f>
        <v>0</v>
      </c>
      <c r="K119" s="11"/>
      <c r="M119" s="215"/>
      <c r="O119" s="1375" t="s">
        <v>6</v>
      </c>
      <c r="P119" s="1372">
        <f>SUM(P13:P117)</f>
        <v>0</v>
      </c>
      <c r="Q119" s="1373"/>
      <c r="R119" s="1374">
        <f>SUM(R13:R117)</f>
        <v>0</v>
      </c>
      <c r="S119" s="1372">
        <f>SUM(S13:S117)</f>
        <v>0</v>
      </c>
      <c r="T119" s="1373"/>
      <c r="U119" s="1374">
        <f>SUM(U13:U117)</f>
        <v>0</v>
      </c>
    </row>
    <row r="120" spans="1:21" ht="15.65" customHeight="1" thickBot="1" x14ac:dyDescent="0.3">
      <c r="A120" s="171"/>
      <c r="B120" s="65"/>
      <c r="C120" s="65"/>
      <c r="D120" s="65"/>
      <c r="E120" s="218"/>
      <c r="F120" s="218"/>
      <c r="G120" s="218"/>
      <c r="H120" s="1611" t="s">
        <v>608</v>
      </c>
      <c r="I120" s="1612"/>
      <c r="J120" s="1613"/>
      <c r="K120" s="11"/>
      <c r="M120" s="215"/>
      <c r="O120" s="1375" t="s">
        <v>1165</v>
      </c>
      <c r="P120" s="1365">
        <f>MAX(P13:P117)</f>
        <v>0</v>
      </c>
      <c r="Q120" s="1370">
        <f>VLOOKUP(MAX(P13:P117),$P$13:$Q$117,2,FALSE)</f>
        <v>0</v>
      </c>
      <c r="S120" s="1365">
        <f>MAX(S13:S117)</f>
        <v>0</v>
      </c>
      <c r="T120" s="1370">
        <f>VLOOKUP(MAX(S13:S117),$S$13:$T$117,2,FALSE)</f>
        <v>0</v>
      </c>
    </row>
    <row r="121" spans="1:21" ht="15.85" customHeight="1" x14ac:dyDescent="0.25">
      <c r="A121" s="780" t="s">
        <v>457</v>
      </c>
      <c r="B121" s="10"/>
      <c r="C121" s="5"/>
      <c r="D121" s="5"/>
      <c r="E121" s="5"/>
      <c r="F121" s="5"/>
      <c r="G121" s="5"/>
      <c r="H121" s="5"/>
      <c r="I121" s="10"/>
      <c r="J121" s="95"/>
      <c r="K121" s="11"/>
      <c r="M121" s="215"/>
    </row>
    <row r="122" spans="1:21" ht="15.85" customHeight="1" x14ac:dyDescent="0.25">
      <c r="A122" s="10"/>
      <c r="B122" s="10"/>
      <c r="C122" s="5"/>
      <c r="D122" s="5"/>
      <c r="E122" s="5"/>
      <c r="F122" s="5"/>
      <c r="G122" s="5"/>
      <c r="H122" s="5"/>
      <c r="I122" s="778"/>
      <c r="J122" s="95"/>
      <c r="K122" s="5"/>
      <c r="M122" s="215"/>
    </row>
    <row r="123" spans="1:21" ht="15.85" customHeight="1" x14ac:dyDescent="0.25">
      <c r="A123" s="225"/>
      <c r="B123" s="560"/>
      <c r="C123" s="95"/>
      <c r="D123" s="95"/>
      <c r="E123" s="95"/>
      <c r="F123" s="95"/>
      <c r="G123" s="95"/>
      <c r="H123" s="95"/>
      <c r="I123" s="10"/>
      <c r="J123" s="95"/>
      <c r="K123" s="5"/>
    </row>
    <row r="124" spans="1:21" ht="15.85" customHeight="1" x14ac:dyDescent="0.25">
      <c r="A124" s="10"/>
      <c r="B124" s="10"/>
      <c r="C124" s="5"/>
      <c r="D124" s="5"/>
      <c r="E124" s="5"/>
      <c r="F124" s="5"/>
      <c r="G124" s="5"/>
      <c r="H124" s="5"/>
      <c r="I124" s="10"/>
      <c r="J124" s="95"/>
      <c r="K124" s="5"/>
    </row>
    <row r="125" spans="1:21" ht="15.85" customHeight="1" x14ac:dyDescent="0.25">
      <c r="A125" s="10"/>
      <c r="B125" s="10"/>
      <c r="C125" s="5"/>
      <c r="D125" s="5"/>
      <c r="E125" s="5"/>
      <c r="F125" s="5"/>
      <c r="G125" s="5"/>
      <c r="H125" s="5"/>
      <c r="I125" s="10"/>
      <c r="J125" s="95"/>
      <c r="K125" s="5"/>
    </row>
    <row r="127" spans="1:21" ht="15.85" customHeight="1" x14ac:dyDescent="0.25">
      <c r="A127" s="9"/>
    </row>
  </sheetData>
  <sheetProtection algorithmName="SHA-512" hashValue="VikKzYZNJGsGpGsLM3Mi9k3bCRtAbIjrfIy4xIt73yRxGyBCgnmqLcN3b5VoLmVy5VXy8NO23lnoOxQFDQl/9g==" saltValue="k2XifwtFg8YUrkwV3Wa76Q==" spinCount="100000" sheet="1" objects="1" scenarios="1"/>
  <mergeCells count="22">
    <mergeCell ref="P8:U8"/>
    <mergeCell ref="P9:R9"/>
    <mergeCell ref="S9:U9"/>
    <mergeCell ref="H120:J120"/>
    <mergeCell ref="K8:K10"/>
    <mergeCell ref="M8:N8"/>
    <mergeCell ref="M9:N9"/>
    <mergeCell ref="A2:K2"/>
    <mergeCell ref="A3:H3"/>
    <mergeCell ref="A5:B5"/>
    <mergeCell ref="F5:G5"/>
    <mergeCell ref="M7:N7"/>
    <mergeCell ref="A8:A10"/>
    <mergeCell ref="B8:B10"/>
    <mergeCell ref="C8:C10"/>
    <mergeCell ref="D8:D10"/>
    <mergeCell ref="E8:J8"/>
    <mergeCell ref="E9:E10"/>
    <mergeCell ref="F9:G9"/>
    <mergeCell ref="H9:H10"/>
    <mergeCell ref="I9:I10"/>
    <mergeCell ref="J9:J10"/>
  </mergeCells>
  <conditionalFormatting sqref="A4:A5">
    <cfRule type="expression" dxfId="511" priority="59">
      <formula>CELL("protect",A4)=0</formula>
    </cfRule>
  </conditionalFormatting>
  <conditionalFormatting sqref="A14:A117 E14:E117">
    <cfRule type="expression" dxfId="510" priority="25">
      <formula>CELL("protect",A14)=0</formula>
    </cfRule>
  </conditionalFormatting>
  <conditionalFormatting sqref="A119">
    <cfRule type="expression" dxfId="509" priority="39">
      <formula>CELL("protect",A119)=0</formula>
    </cfRule>
    <cfRule type="expression" dxfId="508" priority="40">
      <formula>CELL("protect",A119)=0</formula>
    </cfRule>
  </conditionalFormatting>
  <conditionalFormatting sqref="A7:D8">
    <cfRule type="expression" dxfId="507" priority="64">
      <formula>CELL("protect",A7)=0</formula>
    </cfRule>
  </conditionalFormatting>
  <conditionalFormatting sqref="A98:E113 G98:H113 L14:O117 V23:XFD117">
    <cfRule type="expression" dxfId="506" priority="26">
      <formula>CELL("protect",A14)=0</formula>
    </cfRule>
  </conditionalFormatting>
  <conditionalFormatting sqref="A14:H97">
    <cfRule type="expression" dxfId="505" priority="35">
      <formula>CELL("protect",A14)=0</formula>
    </cfRule>
  </conditionalFormatting>
  <conditionalFormatting sqref="A122:H125">
    <cfRule type="expression" dxfId="504" priority="50">
      <formula>CELL("protect",A122)=0</formula>
    </cfRule>
  </conditionalFormatting>
  <conditionalFormatting sqref="A121:I121">
    <cfRule type="expression" dxfId="503" priority="20">
      <formula>CELL("protect",A121)=0</formula>
    </cfRule>
  </conditionalFormatting>
  <conditionalFormatting sqref="B119:H119 K4:K6 K119:N120 A114:H117 A2 M2:O2 O3:O4 B4 L4 L5:O6 E7:K7 O7:O9 K8 H9 L10:O12 K11:K12 W15:XFD22 V119:XFD1048576 A120:H120 A126:I1048576">
    <cfRule type="expression" dxfId="502" priority="69">
      <formula>CELL("protect",A2)=0</formula>
    </cfRule>
  </conditionalFormatting>
  <conditionalFormatting sqref="C4:C5">
    <cfRule type="expression" dxfId="501" priority="58">
      <formula>CELL("protect",C4)=0</formula>
    </cfRule>
  </conditionalFormatting>
  <conditionalFormatting sqref="E8:E9">
    <cfRule type="expression" dxfId="500" priority="60">
      <formula>CELL("protect",E8)=0</formula>
    </cfRule>
  </conditionalFormatting>
  <conditionalFormatting sqref="E119:F119">
    <cfRule type="expression" dxfId="499" priority="68">
      <formula>CELL("protect",E119)=0</formula>
    </cfRule>
  </conditionalFormatting>
  <conditionalFormatting sqref="F9:F10">
    <cfRule type="expression" dxfId="498" priority="45">
      <formula>CELL("protect",F9)=0</formula>
    </cfRule>
  </conditionalFormatting>
  <conditionalFormatting sqref="F98:F113">
    <cfRule type="expression" dxfId="497" priority="23">
      <formula>CELL("protect",F98)=0</formula>
    </cfRule>
  </conditionalFormatting>
  <conditionalFormatting sqref="G10">
    <cfRule type="expression" dxfId="496" priority="44">
      <formula>CELL("protect",G10)=0</formula>
    </cfRule>
  </conditionalFormatting>
  <conditionalFormatting sqref="H14:H117">
    <cfRule type="expression" dxfId="495" priority="24">
      <formula>CELL("protect",H14)=0</formula>
    </cfRule>
  </conditionalFormatting>
  <conditionalFormatting sqref="H5:I5 K5">
    <cfRule type="expression" dxfId="494" priority="67">
      <formula>CELL("protect",H5)=0</formula>
    </cfRule>
  </conditionalFormatting>
  <conditionalFormatting sqref="H119:K119">
    <cfRule type="expression" dxfId="493" priority="51">
      <formula>CELL("protect",H119)=0</formula>
    </cfRule>
  </conditionalFormatting>
  <conditionalFormatting sqref="I13:I117">
    <cfRule type="expression" dxfId="492" priority="11">
      <formula>CELL("protect",I13)=0</formula>
    </cfRule>
    <cfRule type="expression" dxfId="491" priority="12">
      <formula>CELL("protect",I13)=0</formula>
    </cfRule>
  </conditionalFormatting>
  <conditionalFormatting sqref="I121:I125">
    <cfRule type="expression" dxfId="490" priority="41">
      <formula>CELL("protect",I121)=0</formula>
    </cfRule>
  </conditionalFormatting>
  <conditionalFormatting sqref="I119:K119 A3:L3 C6:K6">
    <cfRule type="expression" dxfId="489" priority="52">
      <formula>CELL("protect",A3)=0</formula>
    </cfRule>
  </conditionalFormatting>
  <conditionalFormatting sqref="J14:J117">
    <cfRule type="expression" dxfId="488" priority="21">
      <formula>CELL("protect",J14)=0</formula>
    </cfRule>
    <cfRule type="expression" dxfId="487" priority="22">
      <formula>CELL("protect",J14)=0</formula>
    </cfRule>
  </conditionalFormatting>
  <conditionalFormatting sqref="K3:K4 H4:I4 F4:F5">
    <cfRule type="expression" dxfId="486" priority="57">
      <formula>CELL("Protect",F3)=0</formula>
    </cfRule>
  </conditionalFormatting>
  <conditionalFormatting sqref="L8:M9 L7">
    <cfRule type="expression" dxfId="485" priority="62">
      <formula>CELL("protect",L7)=0</formula>
    </cfRule>
  </conditionalFormatting>
  <conditionalFormatting sqref="O119:O120">
    <cfRule type="expression" dxfId="484" priority="2">
      <formula>CELL("protect",O119)=0</formula>
    </cfRule>
  </conditionalFormatting>
  <conditionalFormatting sqref="P119:Q119">
    <cfRule type="expression" dxfId="483" priority="9">
      <formula>CELL("protect",P119)=0</formula>
    </cfRule>
  </conditionalFormatting>
  <conditionalFormatting sqref="P119:U119 P2:U6 P8:U8 P9:Q9 S9:T9 S11:U117 P11:R118 J121:U1048576">
    <cfRule type="expression" dxfId="482" priority="10">
      <formula>CELL("protect",J2)=0</formula>
    </cfRule>
  </conditionalFormatting>
  <conditionalFormatting sqref="P120:U120">
    <cfRule type="expression" dxfId="481" priority="3">
      <formula>CELL("protect",P120)=0</formula>
    </cfRule>
  </conditionalFormatting>
  <conditionalFormatting sqref="R119">
    <cfRule type="expression" dxfId="480" priority="8">
      <formula>CELL("protect",R119)=0</formula>
    </cfRule>
  </conditionalFormatting>
  <conditionalFormatting sqref="S119:T119">
    <cfRule type="expression" dxfId="479" priority="6">
      <formula>CELL("protect",S119)=0</formula>
    </cfRule>
  </conditionalFormatting>
  <conditionalFormatting sqref="U119">
    <cfRule type="expression" dxfId="478" priority="5">
      <formula>CELL("protect",U119)=0</formula>
    </cfRule>
  </conditionalFormatting>
  <conditionalFormatting sqref="V2:XFD14 K13:O13">
    <cfRule type="expression" dxfId="477" priority="19">
      <formula>CELL("protect",K2)=0</formula>
    </cfRule>
  </conditionalFormatting>
  <conditionalFormatting sqref="M7">
    <cfRule type="expression" dxfId="476" priority="1">
      <formula>CELL("protect",M7)=0</formula>
    </cfRule>
  </conditionalFormatting>
  <dataValidations count="1">
    <dataValidation type="whole" allowBlank="1" showInputMessage="1" showErrorMessage="1" error="Enter whole amounts only (no less than negative 20,000).  Round cents to the nearest dollar." sqref="J13:J117 H13:H117 K14:K31" xr:uid="{7CB804C5-348C-45D9-ADB9-C9C7FBF519D3}">
      <formula1>-20000</formula1>
      <formula2>999999999999999000000</formula2>
    </dataValidation>
  </dataValidations>
  <printOptions horizontalCentered="1"/>
  <pageMargins left="0.25" right="0.25" top="0.45" bottom="0.4" header="0.25" footer="0.2"/>
  <pageSetup scale="54" fitToHeight="2" orientation="landscape" r:id="rId1"/>
  <headerFooter>
    <oddFooter>&amp;C&amp;"Tahoma,Regular"&amp;10page &amp;P of &amp;N&amp;R&amp;"Tahoma,Regular"&amp;10ID-46, Schedule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sizeWithCells="1">
                  <from>
                    <xdr:col>8</xdr:col>
                    <xdr:colOff>0</xdr:colOff>
                    <xdr:row>1</xdr:row>
                    <xdr:rowOff>0</xdr:rowOff>
                  </from>
                  <to>
                    <xdr:col>8</xdr:col>
                    <xdr:colOff>0</xdr:colOff>
                    <xdr:row>1</xdr:row>
                    <xdr:rowOff>103367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4B04-F853-4703-9830-695308898973}">
  <sheetPr codeName="Sheet4"/>
  <dimension ref="A1:S162"/>
  <sheetViews>
    <sheetView showGridLines="0" zoomScale="75" zoomScaleNormal="75" zoomScaleSheetLayoutView="70" workbookViewId="0">
      <pane ySplit="11" topLeftCell="A12" activePane="bottomLeft" state="frozen"/>
      <selection activeCell="F25" sqref="F25"/>
      <selection pane="bottomLeft" activeCell="A12" sqref="A12"/>
    </sheetView>
  </sheetViews>
  <sheetFormatPr defaultColWidth="9" defaultRowHeight="15.85" customHeight="1" x14ac:dyDescent="0.25"/>
  <cols>
    <col min="1" max="1" width="39.88671875" style="12" customWidth="1"/>
    <col min="2" max="2" width="16.77734375" style="12" customWidth="1"/>
    <col min="3" max="4" width="19.77734375" style="12" customWidth="1"/>
    <col min="5" max="5" width="10.6640625" style="12" customWidth="1"/>
    <col min="6" max="6" width="10.44140625" style="12" customWidth="1"/>
    <col min="7" max="8" width="13.21875" style="12" customWidth="1"/>
    <col min="9" max="9" width="14.21875" style="12" customWidth="1"/>
    <col min="10" max="10" width="13.21875" style="12" customWidth="1"/>
    <col min="11" max="11" width="13.21875" style="215" customWidth="1"/>
    <col min="12" max="12" width="36.77734375" style="12" customWidth="1"/>
    <col min="13" max="13" width="5.6640625" style="12" customWidth="1"/>
    <col min="14" max="15" width="10.88671875" style="12" customWidth="1"/>
    <col min="16" max="16" width="2.109375" style="12" customWidth="1"/>
    <col min="17" max="17" width="9" style="12"/>
    <col min="18" max="18" width="2.109375" style="12" customWidth="1"/>
    <col min="19" max="19" width="10.44140625" style="12" bestFit="1" customWidth="1"/>
    <col min="20" max="16384" width="9" style="12"/>
  </cols>
  <sheetData>
    <row r="1" spans="1:19" ht="27.1" customHeight="1" x14ac:dyDescent="0.25">
      <c r="A1" s="1097" t="s">
        <v>1127</v>
      </c>
      <c r="E1" s="1377" t="s">
        <v>1446</v>
      </c>
      <c r="J1" s="215"/>
      <c r="K1" s="12"/>
    </row>
    <row r="2" spans="1:19" s="520" customFormat="1" ht="15.05" x14ac:dyDescent="0.25">
      <c r="A2" s="1463" t="s">
        <v>610</v>
      </c>
      <c r="B2" s="1464"/>
      <c r="C2" s="1464"/>
      <c r="D2" s="1464"/>
      <c r="E2" s="1464"/>
      <c r="F2" s="1464"/>
      <c r="G2" s="1464"/>
      <c r="H2" s="1464"/>
      <c r="I2" s="1464"/>
      <c r="J2" s="1464"/>
      <c r="K2" s="1464"/>
      <c r="L2" s="1465"/>
    </row>
    <row r="3" spans="1:19" s="520" customFormat="1" ht="15.05" x14ac:dyDescent="0.25">
      <c r="A3" s="1466"/>
      <c r="B3" s="1493"/>
      <c r="C3" s="1493"/>
      <c r="D3" s="1493"/>
      <c r="E3" s="1493"/>
      <c r="F3" s="1493"/>
      <c r="G3" s="1493"/>
      <c r="H3" s="1493"/>
      <c r="I3" s="1493"/>
      <c r="J3" s="740"/>
      <c r="K3" s="736"/>
      <c r="L3" s="477"/>
      <c r="O3" s="365"/>
    </row>
    <row r="4" spans="1:19" s="520" customFormat="1" ht="15.85" customHeight="1" x14ac:dyDescent="0.25">
      <c r="A4" s="64" t="s">
        <v>95</v>
      </c>
      <c r="C4" s="737" t="s">
        <v>45</v>
      </c>
      <c r="D4" s="737"/>
      <c r="G4" s="737" t="s">
        <v>96</v>
      </c>
      <c r="H4" s="737"/>
      <c r="I4" s="737"/>
      <c r="J4" s="737" t="s">
        <v>65</v>
      </c>
      <c r="L4" s="477"/>
      <c r="O4" s="365"/>
    </row>
    <row r="5" spans="1:19" s="520" customFormat="1" ht="15.85" customHeight="1" x14ac:dyDescent="0.25">
      <c r="A5" s="1474">
        <f>'Cover Page'!$A$8</f>
        <v>0</v>
      </c>
      <c r="B5" s="1496"/>
      <c r="C5" s="1496">
        <f>'Cover Page'!$F$8</f>
        <v>0</v>
      </c>
      <c r="D5" s="1496"/>
      <c r="G5" s="1497">
        <f>'Cover Page'!$K$8</f>
        <v>0</v>
      </c>
      <c r="H5" s="1497"/>
      <c r="I5" s="739"/>
      <c r="J5" s="739" t="str">
        <f>TEXT('Cover Page'!$K$10,"mm/dd/yy")&amp;" to "&amp;TEXT('Cover Page'!$M$10,"mm/dd/yy")</f>
        <v>07/01/24 to 06/30/25</v>
      </c>
      <c r="L5" s="477"/>
      <c r="N5" s="367" t="s">
        <v>363</v>
      </c>
    </row>
    <row r="6" spans="1:19" s="520" customFormat="1" ht="15.65" x14ac:dyDescent="0.3">
      <c r="A6" s="725"/>
      <c r="B6" s="528"/>
      <c r="C6" s="731"/>
      <c r="D6" s="731"/>
      <c r="E6" s="731"/>
      <c r="F6" s="24"/>
      <c r="G6" s="24"/>
      <c r="H6" s="23"/>
      <c r="I6" s="422"/>
      <c r="J6" s="486"/>
      <c r="K6" s="773"/>
      <c r="L6" s="732"/>
      <c r="N6" s="367" t="s">
        <v>362</v>
      </c>
    </row>
    <row r="7" spans="1:19" s="5" customFormat="1" ht="15.05" thickBot="1" x14ac:dyDescent="0.3">
      <c r="A7" s="396" t="s">
        <v>9</v>
      </c>
      <c r="B7" s="396" t="s">
        <v>324</v>
      </c>
      <c r="C7" s="1582" t="s">
        <v>325</v>
      </c>
      <c r="D7" s="1584"/>
      <c r="E7" s="396" t="s">
        <v>326</v>
      </c>
      <c r="F7" s="4" t="s">
        <v>334</v>
      </c>
      <c r="G7" s="3" t="s">
        <v>328</v>
      </c>
      <c r="H7" s="3" t="s">
        <v>329</v>
      </c>
      <c r="I7" s="3" t="s">
        <v>330</v>
      </c>
      <c r="J7" s="3" t="s">
        <v>331</v>
      </c>
      <c r="K7" s="3" t="s">
        <v>332</v>
      </c>
      <c r="L7" s="66" t="s">
        <v>333</v>
      </c>
      <c r="N7" s="1602" t="s">
        <v>1298</v>
      </c>
      <c r="O7" s="1603"/>
    </row>
    <row r="8" spans="1:19" s="314" customFormat="1" ht="18" customHeight="1" x14ac:dyDescent="0.3">
      <c r="A8" s="1550" t="s">
        <v>612</v>
      </c>
      <c r="B8" s="1550" t="s">
        <v>319</v>
      </c>
      <c r="C8" s="1617" t="s">
        <v>35</v>
      </c>
      <c r="D8" s="1637"/>
      <c r="E8" s="1547" t="s">
        <v>279</v>
      </c>
      <c r="F8" s="1608" t="s">
        <v>168</v>
      </c>
      <c r="G8" s="1609"/>
      <c r="H8" s="1609"/>
      <c r="I8" s="1609"/>
      <c r="J8" s="1609"/>
      <c r="K8" s="1610"/>
      <c r="L8" s="1516" t="s">
        <v>1141</v>
      </c>
      <c r="N8" s="1606" t="s">
        <v>275</v>
      </c>
      <c r="O8" s="1607"/>
    </row>
    <row r="9" spans="1:19" s="5" customFormat="1" ht="15.05" customHeight="1" x14ac:dyDescent="0.25">
      <c r="A9" s="1615"/>
      <c r="B9" s="1551"/>
      <c r="C9" s="1618"/>
      <c r="D9" s="1638"/>
      <c r="E9" s="1548"/>
      <c r="F9" s="1622" t="s">
        <v>306</v>
      </c>
      <c r="G9" s="1624" t="s">
        <v>350</v>
      </c>
      <c r="H9" s="1625"/>
      <c r="I9" s="1604" t="s">
        <v>604</v>
      </c>
      <c r="J9" s="1577" t="s">
        <v>601</v>
      </c>
      <c r="K9" s="1626" t="s">
        <v>602</v>
      </c>
      <c r="L9" s="1633"/>
      <c r="N9" s="1602" t="s">
        <v>276</v>
      </c>
      <c r="O9" s="1603"/>
    </row>
    <row r="10" spans="1:19" s="5" customFormat="1" ht="29.45" customHeight="1" thickBot="1" x14ac:dyDescent="0.3">
      <c r="A10" s="1616"/>
      <c r="B10" s="1552"/>
      <c r="C10" s="1541"/>
      <c r="D10" s="1543"/>
      <c r="E10" s="1634"/>
      <c r="F10" s="1623"/>
      <c r="G10" s="834" t="s">
        <v>348</v>
      </c>
      <c r="H10" s="834" t="s">
        <v>349</v>
      </c>
      <c r="I10" s="1605"/>
      <c r="J10" s="1605"/>
      <c r="K10" s="1627"/>
      <c r="L10" s="1518"/>
      <c r="N10" s="734" t="s">
        <v>599</v>
      </c>
      <c r="O10" s="734" t="s">
        <v>600</v>
      </c>
    </row>
    <row r="11" spans="1:19" s="5" customFormat="1" ht="15.85" customHeight="1" x14ac:dyDescent="0.25">
      <c r="A11" s="300" t="s">
        <v>613</v>
      </c>
      <c r="B11" s="916" t="s">
        <v>353</v>
      </c>
      <c r="C11" s="1639" t="s">
        <v>278</v>
      </c>
      <c r="D11" s="1640"/>
      <c r="E11" s="302" t="s">
        <v>356</v>
      </c>
      <c r="F11" s="366" t="s">
        <v>358</v>
      </c>
      <c r="G11" s="561" t="s">
        <v>351</v>
      </c>
      <c r="H11" s="561" t="s">
        <v>352</v>
      </c>
      <c r="I11" s="561" t="s">
        <v>280</v>
      </c>
      <c r="J11" s="561" t="s">
        <v>666</v>
      </c>
      <c r="K11" s="561"/>
      <c r="L11" s="776"/>
      <c r="N11" s="17"/>
      <c r="O11" s="17"/>
    </row>
    <row r="12" spans="1:19" s="5" customFormat="1" ht="15.85" customHeight="1" x14ac:dyDescent="0.25">
      <c r="A12" s="413"/>
      <c r="B12" s="304"/>
      <c r="C12" s="1636"/>
      <c r="D12" s="1636"/>
      <c r="E12" s="917"/>
      <c r="F12" s="918"/>
      <c r="G12" s="307"/>
      <c r="H12" s="259"/>
      <c r="I12" s="434"/>
      <c r="J12" s="777" t="str">
        <f t="shared" ref="J12:J43" si="0">IF(ABS(I12)&gt;0,+I12-K12,"")</f>
        <v/>
      </c>
      <c r="K12" s="920"/>
      <c r="L12" s="919"/>
      <c r="N12" s="19">
        <f>IF(H12&gt;1,(H12*F12)-I12,IF(G12&gt;1,(F12*E12*G12)-I12,0))</f>
        <v>0</v>
      </c>
      <c r="O12" s="20">
        <f t="shared" ref="O12:O106" si="1">IF(I12&gt;0,+N12/I12,0)</f>
        <v>0</v>
      </c>
      <c r="S12" s="790">
        <f>+F12*E12</f>
        <v>0</v>
      </c>
    </row>
    <row r="13" spans="1:19" ht="15.85" customHeight="1" x14ac:dyDescent="0.25">
      <c r="A13" s="413"/>
      <c r="B13" s="304"/>
      <c r="C13" s="1635"/>
      <c r="D13" s="1635"/>
      <c r="E13" s="368"/>
      <c r="F13" s="306"/>
      <c r="G13" s="307"/>
      <c r="H13" s="259"/>
      <c r="I13" s="292"/>
      <c r="J13" s="777" t="str">
        <f t="shared" si="0"/>
        <v/>
      </c>
      <c r="K13" s="292"/>
      <c r="L13" s="779"/>
      <c r="N13" s="19">
        <f t="shared" ref="N13:N106" si="2">IF(H13&gt;1,(H13*F13)-I13,IF(G13&gt;1,(F13*E13*G13)-I13,0))</f>
        <v>0</v>
      </c>
      <c r="O13" s="20">
        <f t="shared" si="1"/>
        <v>0</v>
      </c>
      <c r="P13" s="535"/>
      <c r="R13" s="535"/>
      <c r="S13" s="790">
        <f t="shared" ref="S13:S75" si="3">+F13*E13</f>
        <v>0</v>
      </c>
    </row>
    <row r="14" spans="1:19" ht="15.85" customHeight="1" x14ac:dyDescent="0.25">
      <c r="A14" s="413"/>
      <c r="B14" s="304"/>
      <c r="C14" s="1635"/>
      <c r="D14" s="1635"/>
      <c r="E14" s="368"/>
      <c r="F14" s="306"/>
      <c r="G14" s="307"/>
      <c r="H14" s="259"/>
      <c r="I14" s="292"/>
      <c r="J14" s="777" t="str">
        <f t="shared" si="0"/>
        <v/>
      </c>
      <c r="K14" s="292"/>
      <c r="L14" s="779"/>
      <c r="N14" s="19">
        <f t="shared" si="2"/>
        <v>0</v>
      </c>
      <c r="O14" s="20">
        <f t="shared" si="1"/>
        <v>0</v>
      </c>
      <c r="P14" s="535"/>
      <c r="R14" s="535"/>
      <c r="S14" s="790">
        <f t="shared" si="3"/>
        <v>0</v>
      </c>
    </row>
    <row r="15" spans="1:19" ht="15.85" customHeight="1" x14ac:dyDescent="0.25">
      <c r="A15" s="413"/>
      <c r="B15" s="304"/>
      <c r="C15" s="1635"/>
      <c r="D15" s="1635"/>
      <c r="E15" s="368"/>
      <c r="F15" s="306"/>
      <c r="G15" s="307"/>
      <c r="H15" s="259"/>
      <c r="I15" s="292"/>
      <c r="J15" s="777" t="str">
        <f t="shared" si="0"/>
        <v/>
      </c>
      <c r="K15" s="292"/>
      <c r="L15" s="779"/>
      <c r="N15" s="19">
        <f t="shared" si="2"/>
        <v>0</v>
      </c>
      <c r="O15" s="20">
        <f t="shared" si="1"/>
        <v>0</v>
      </c>
      <c r="P15" s="535"/>
      <c r="R15" s="535"/>
      <c r="S15" s="790">
        <f t="shared" si="3"/>
        <v>0</v>
      </c>
    </row>
    <row r="16" spans="1:19" ht="15.85" customHeight="1" x14ac:dyDescent="0.25">
      <c r="A16" s="413"/>
      <c r="B16" s="304"/>
      <c r="C16" s="1635"/>
      <c r="D16" s="1635"/>
      <c r="E16" s="368"/>
      <c r="F16" s="306"/>
      <c r="G16" s="307"/>
      <c r="H16" s="259"/>
      <c r="I16" s="292"/>
      <c r="J16" s="777" t="str">
        <f t="shared" si="0"/>
        <v/>
      </c>
      <c r="K16" s="292"/>
      <c r="L16" s="779"/>
      <c r="N16" s="19">
        <f t="shared" si="2"/>
        <v>0</v>
      </c>
      <c r="O16" s="20">
        <f t="shared" si="1"/>
        <v>0</v>
      </c>
      <c r="P16" s="535"/>
      <c r="R16" s="535"/>
      <c r="S16" s="790">
        <f t="shared" si="3"/>
        <v>0</v>
      </c>
    </row>
    <row r="17" spans="1:19" ht="15.85" customHeight="1" x14ac:dyDescent="0.25">
      <c r="A17" s="413"/>
      <c r="B17" s="304"/>
      <c r="C17" s="1635"/>
      <c r="D17" s="1635"/>
      <c r="E17" s="368"/>
      <c r="F17" s="306"/>
      <c r="G17" s="307"/>
      <c r="H17" s="259"/>
      <c r="I17" s="292"/>
      <c r="J17" s="777" t="str">
        <f t="shared" si="0"/>
        <v/>
      </c>
      <c r="K17" s="292"/>
      <c r="L17" s="779"/>
      <c r="N17" s="19">
        <f>IF(H17&gt;1,(H17*F17)-I17,IF(G17&gt;1,(F17*E17*G17)-I17,0))</f>
        <v>0</v>
      </c>
      <c r="O17" s="20">
        <f t="shared" si="1"/>
        <v>0</v>
      </c>
      <c r="P17" s="535"/>
      <c r="R17" s="535"/>
      <c r="S17" s="790">
        <f t="shared" si="3"/>
        <v>0</v>
      </c>
    </row>
    <row r="18" spans="1:19" ht="15.85" customHeight="1" x14ac:dyDescent="0.25">
      <c r="A18" s="413"/>
      <c r="B18" s="304"/>
      <c r="C18" s="1635"/>
      <c r="D18" s="1635"/>
      <c r="E18" s="368"/>
      <c r="F18" s="306"/>
      <c r="G18" s="307"/>
      <c r="H18" s="259"/>
      <c r="I18" s="292"/>
      <c r="J18" s="777" t="str">
        <f t="shared" si="0"/>
        <v/>
      </c>
      <c r="K18" s="292"/>
      <c r="L18" s="779"/>
      <c r="N18" s="19">
        <f t="shared" si="2"/>
        <v>0</v>
      </c>
      <c r="O18" s="20">
        <f t="shared" si="1"/>
        <v>0</v>
      </c>
      <c r="P18" s="535"/>
      <c r="R18" s="535"/>
      <c r="S18" s="790">
        <f t="shared" si="3"/>
        <v>0</v>
      </c>
    </row>
    <row r="19" spans="1:19" ht="15.85" customHeight="1" x14ac:dyDescent="0.25">
      <c r="A19" s="413"/>
      <c r="B19" s="304"/>
      <c r="C19" s="1635"/>
      <c r="D19" s="1635"/>
      <c r="E19" s="368"/>
      <c r="F19" s="306"/>
      <c r="G19" s="307"/>
      <c r="H19" s="259"/>
      <c r="I19" s="292"/>
      <c r="J19" s="777" t="str">
        <f t="shared" si="0"/>
        <v/>
      </c>
      <c r="K19" s="292"/>
      <c r="L19" s="779"/>
      <c r="N19" s="19">
        <f t="shared" si="2"/>
        <v>0</v>
      </c>
      <c r="O19" s="20">
        <f t="shared" si="1"/>
        <v>0</v>
      </c>
      <c r="P19" s="535"/>
      <c r="R19" s="535"/>
      <c r="S19" s="790">
        <f t="shared" si="3"/>
        <v>0</v>
      </c>
    </row>
    <row r="20" spans="1:19" ht="15.85" customHeight="1" x14ac:dyDescent="0.25">
      <c r="A20" s="413"/>
      <c r="B20" s="304"/>
      <c r="C20" s="1635"/>
      <c r="D20" s="1635"/>
      <c r="E20" s="368"/>
      <c r="F20" s="306"/>
      <c r="G20" s="307"/>
      <c r="H20" s="259"/>
      <c r="I20" s="292"/>
      <c r="J20" s="777" t="str">
        <f t="shared" si="0"/>
        <v/>
      </c>
      <c r="K20" s="292"/>
      <c r="L20" s="779"/>
      <c r="N20" s="19">
        <f t="shared" si="2"/>
        <v>0</v>
      </c>
      <c r="O20" s="20">
        <f t="shared" si="1"/>
        <v>0</v>
      </c>
      <c r="P20" s="535"/>
      <c r="R20" s="535"/>
      <c r="S20" s="790">
        <f t="shared" si="3"/>
        <v>0</v>
      </c>
    </row>
    <row r="21" spans="1:19" ht="15.85" customHeight="1" x14ac:dyDescent="0.25">
      <c r="A21" s="413"/>
      <c r="B21" s="304"/>
      <c r="C21" s="1635"/>
      <c r="D21" s="1635"/>
      <c r="E21" s="368"/>
      <c r="F21" s="306"/>
      <c r="G21" s="307"/>
      <c r="H21" s="259"/>
      <c r="I21" s="292"/>
      <c r="J21" s="777" t="str">
        <f t="shared" si="0"/>
        <v/>
      </c>
      <c r="K21" s="292"/>
      <c r="L21" s="779"/>
      <c r="N21" s="19">
        <f t="shared" si="2"/>
        <v>0</v>
      </c>
      <c r="O21" s="20">
        <f t="shared" si="1"/>
        <v>0</v>
      </c>
      <c r="S21" s="790">
        <f t="shared" si="3"/>
        <v>0</v>
      </c>
    </row>
    <row r="22" spans="1:19" ht="15.85" customHeight="1" x14ac:dyDescent="0.25">
      <c r="A22" s="413"/>
      <c r="B22" s="304"/>
      <c r="C22" s="1635"/>
      <c r="D22" s="1635"/>
      <c r="E22" s="368"/>
      <c r="F22" s="306"/>
      <c r="G22" s="307"/>
      <c r="H22" s="259"/>
      <c r="I22" s="292"/>
      <c r="J22" s="777" t="str">
        <f t="shared" si="0"/>
        <v/>
      </c>
      <c r="K22" s="292"/>
      <c r="L22" s="779"/>
      <c r="N22" s="19">
        <f t="shared" si="2"/>
        <v>0</v>
      </c>
      <c r="O22" s="20">
        <f t="shared" si="1"/>
        <v>0</v>
      </c>
      <c r="S22" s="790">
        <f t="shared" si="3"/>
        <v>0</v>
      </c>
    </row>
    <row r="23" spans="1:19" ht="15.85" customHeight="1" x14ac:dyDescent="0.25">
      <c r="A23" s="413"/>
      <c r="B23" s="304"/>
      <c r="C23" s="1635"/>
      <c r="D23" s="1635"/>
      <c r="E23" s="368"/>
      <c r="F23" s="306"/>
      <c r="G23" s="307"/>
      <c r="H23" s="259"/>
      <c r="I23" s="292"/>
      <c r="J23" s="777" t="str">
        <f t="shared" si="0"/>
        <v/>
      </c>
      <c r="K23" s="292"/>
      <c r="L23" s="779"/>
      <c r="N23" s="19">
        <f t="shared" si="2"/>
        <v>0</v>
      </c>
      <c r="O23" s="20">
        <f t="shared" si="1"/>
        <v>0</v>
      </c>
      <c r="S23" s="790">
        <f t="shared" si="3"/>
        <v>0</v>
      </c>
    </row>
    <row r="24" spans="1:19" ht="15.85" customHeight="1" x14ac:dyDescent="0.25">
      <c r="A24" s="413"/>
      <c r="B24" s="304"/>
      <c r="C24" s="1635"/>
      <c r="D24" s="1635"/>
      <c r="E24" s="368"/>
      <c r="F24" s="306"/>
      <c r="G24" s="307"/>
      <c r="H24" s="259"/>
      <c r="I24" s="292"/>
      <c r="J24" s="777" t="str">
        <f t="shared" si="0"/>
        <v/>
      </c>
      <c r="K24" s="292"/>
      <c r="L24" s="779"/>
      <c r="N24" s="19">
        <f t="shared" si="2"/>
        <v>0</v>
      </c>
      <c r="O24" s="20">
        <f t="shared" si="1"/>
        <v>0</v>
      </c>
      <c r="S24" s="790">
        <f t="shared" si="3"/>
        <v>0</v>
      </c>
    </row>
    <row r="25" spans="1:19" ht="15.85" customHeight="1" x14ac:dyDescent="0.25">
      <c r="A25" s="413"/>
      <c r="B25" s="304"/>
      <c r="C25" s="1635"/>
      <c r="D25" s="1635"/>
      <c r="E25" s="368"/>
      <c r="F25" s="306"/>
      <c r="G25" s="307"/>
      <c r="H25" s="259"/>
      <c r="I25" s="292"/>
      <c r="J25" s="777" t="str">
        <f t="shared" si="0"/>
        <v/>
      </c>
      <c r="K25" s="292"/>
      <c r="L25" s="779"/>
      <c r="N25" s="19">
        <f t="shared" si="2"/>
        <v>0</v>
      </c>
      <c r="O25" s="20">
        <f t="shared" si="1"/>
        <v>0</v>
      </c>
      <c r="S25" s="790">
        <f t="shared" si="3"/>
        <v>0</v>
      </c>
    </row>
    <row r="26" spans="1:19" ht="15.85" customHeight="1" x14ac:dyDescent="0.25">
      <c r="A26" s="413"/>
      <c r="B26" s="304"/>
      <c r="C26" s="1635"/>
      <c r="D26" s="1635"/>
      <c r="E26" s="368"/>
      <c r="F26" s="306"/>
      <c r="G26" s="307"/>
      <c r="H26" s="259"/>
      <c r="I26" s="292"/>
      <c r="J26" s="777" t="str">
        <f t="shared" si="0"/>
        <v/>
      </c>
      <c r="K26" s="292"/>
      <c r="L26" s="779"/>
      <c r="N26" s="19">
        <f t="shared" si="2"/>
        <v>0</v>
      </c>
      <c r="O26" s="20">
        <f t="shared" si="1"/>
        <v>0</v>
      </c>
      <c r="S26" s="790">
        <f t="shared" si="3"/>
        <v>0</v>
      </c>
    </row>
    <row r="27" spans="1:19" ht="15.85" customHeight="1" x14ac:dyDescent="0.25">
      <c r="A27" s="413"/>
      <c r="B27" s="304"/>
      <c r="C27" s="1635"/>
      <c r="D27" s="1635"/>
      <c r="E27" s="368"/>
      <c r="F27" s="306"/>
      <c r="G27" s="307"/>
      <c r="H27" s="259"/>
      <c r="I27" s="292"/>
      <c r="J27" s="777" t="str">
        <f t="shared" si="0"/>
        <v/>
      </c>
      <c r="K27" s="292"/>
      <c r="L27" s="779"/>
      <c r="N27" s="19">
        <f t="shared" si="2"/>
        <v>0</v>
      </c>
      <c r="O27" s="20">
        <f t="shared" si="1"/>
        <v>0</v>
      </c>
      <c r="S27" s="790">
        <f t="shared" si="3"/>
        <v>0</v>
      </c>
    </row>
    <row r="28" spans="1:19" ht="15.85" customHeight="1" x14ac:dyDescent="0.25">
      <c r="A28" s="413"/>
      <c r="B28" s="304"/>
      <c r="C28" s="1635"/>
      <c r="D28" s="1635"/>
      <c r="E28" s="368"/>
      <c r="F28" s="306"/>
      <c r="G28" s="307"/>
      <c r="H28" s="259"/>
      <c r="I28" s="292"/>
      <c r="J28" s="777" t="str">
        <f t="shared" si="0"/>
        <v/>
      </c>
      <c r="K28" s="292"/>
      <c r="L28" s="779"/>
      <c r="N28" s="19">
        <f t="shared" si="2"/>
        <v>0</v>
      </c>
      <c r="O28" s="20">
        <f t="shared" si="1"/>
        <v>0</v>
      </c>
      <c r="S28" s="790">
        <f t="shared" si="3"/>
        <v>0</v>
      </c>
    </row>
    <row r="29" spans="1:19" ht="15.85" customHeight="1" x14ac:dyDescent="0.25">
      <c r="A29" s="413"/>
      <c r="B29" s="304"/>
      <c r="C29" s="1635"/>
      <c r="D29" s="1635"/>
      <c r="E29" s="368"/>
      <c r="F29" s="306"/>
      <c r="G29" s="307"/>
      <c r="H29" s="259"/>
      <c r="I29" s="292"/>
      <c r="J29" s="777" t="str">
        <f t="shared" si="0"/>
        <v/>
      </c>
      <c r="K29" s="292"/>
      <c r="L29" s="779"/>
      <c r="N29" s="19">
        <f t="shared" si="2"/>
        <v>0</v>
      </c>
      <c r="O29" s="20">
        <f t="shared" si="1"/>
        <v>0</v>
      </c>
      <c r="S29" s="790">
        <f t="shared" si="3"/>
        <v>0</v>
      </c>
    </row>
    <row r="30" spans="1:19" ht="15.85" customHeight="1" x14ac:dyDescent="0.25">
      <c r="A30" s="413"/>
      <c r="B30" s="304"/>
      <c r="C30" s="1635"/>
      <c r="D30" s="1635"/>
      <c r="E30" s="368"/>
      <c r="F30" s="306"/>
      <c r="G30" s="307"/>
      <c r="H30" s="259"/>
      <c r="I30" s="292"/>
      <c r="J30" s="777" t="str">
        <f t="shared" si="0"/>
        <v/>
      </c>
      <c r="K30" s="292"/>
      <c r="L30" s="779"/>
      <c r="N30" s="19">
        <f t="shared" si="2"/>
        <v>0</v>
      </c>
      <c r="O30" s="20">
        <f t="shared" si="1"/>
        <v>0</v>
      </c>
      <c r="S30" s="790">
        <f t="shared" si="3"/>
        <v>0</v>
      </c>
    </row>
    <row r="31" spans="1:19" ht="15.85" customHeight="1" x14ac:dyDescent="0.25">
      <c r="A31" s="413"/>
      <c r="B31" s="304"/>
      <c r="C31" s="1635"/>
      <c r="D31" s="1635"/>
      <c r="E31" s="368"/>
      <c r="F31" s="306"/>
      <c r="G31" s="307"/>
      <c r="H31" s="259"/>
      <c r="I31" s="292"/>
      <c r="J31" s="777" t="str">
        <f t="shared" si="0"/>
        <v/>
      </c>
      <c r="K31" s="292"/>
      <c r="L31" s="779"/>
      <c r="N31" s="19">
        <f t="shared" si="2"/>
        <v>0</v>
      </c>
      <c r="O31" s="20">
        <f t="shared" si="1"/>
        <v>0</v>
      </c>
      <c r="S31" s="790">
        <f t="shared" si="3"/>
        <v>0</v>
      </c>
    </row>
    <row r="32" spans="1:19" ht="15.85" customHeight="1" x14ac:dyDescent="0.25">
      <c r="A32" s="413"/>
      <c r="B32" s="304"/>
      <c r="C32" s="1635"/>
      <c r="D32" s="1635"/>
      <c r="E32" s="368"/>
      <c r="F32" s="306"/>
      <c r="G32" s="307"/>
      <c r="H32" s="259"/>
      <c r="I32" s="292"/>
      <c r="J32" s="777" t="str">
        <f t="shared" si="0"/>
        <v/>
      </c>
      <c r="K32" s="292"/>
      <c r="L32" s="779"/>
      <c r="N32" s="19">
        <f t="shared" si="2"/>
        <v>0</v>
      </c>
      <c r="O32" s="20">
        <f t="shared" si="1"/>
        <v>0</v>
      </c>
      <c r="S32" s="790">
        <f t="shared" si="3"/>
        <v>0</v>
      </c>
    </row>
    <row r="33" spans="1:19" ht="15.85" customHeight="1" x14ac:dyDescent="0.25">
      <c r="A33" s="413"/>
      <c r="B33" s="304"/>
      <c r="C33" s="1635"/>
      <c r="D33" s="1635"/>
      <c r="E33" s="368"/>
      <c r="F33" s="306"/>
      <c r="G33" s="307"/>
      <c r="H33" s="259"/>
      <c r="I33" s="292"/>
      <c r="J33" s="777" t="str">
        <f t="shared" si="0"/>
        <v/>
      </c>
      <c r="K33" s="292"/>
      <c r="L33" s="779"/>
      <c r="N33" s="19">
        <f t="shared" si="2"/>
        <v>0</v>
      </c>
      <c r="O33" s="20">
        <f t="shared" si="1"/>
        <v>0</v>
      </c>
      <c r="S33" s="790">
        <f t="shared" si="3"/>
        <v>0</v>
      </c>
    </row>
    <row r="34" spans="1:19" ht="15.85" customHeight="1" x14ac:dyDescent="0.25">
      <c r="A34" s="413"/>
      <c r="B34" s="304"/>
      <c r="C34" s="1635"/>
      <c r="D34" s="1635"/>
      <c r="E34" s="368"/>
      <c r="F34" s="306"/>
      <c r="G34" s="307"/>
      <c r="H34" s="259"/>
      <c r="I34" s="292"/>
      <c r="J34" s="777" t="str">
        <f t="shared" si="0"/>
        <v/>
      </c>
      <c r="K34" s="292"/>
      <c r="L34" s="779"/>
      <c r="N34" s="19">
        <f t="shared" si="2"/>
        <v>0</v>
      </c>
      <c r="O34" s="20">
        <f t="shared" si="1"/>
        <v>0</v>
      </c>
      <c r="S34" s="790">
        <f t="shared" si="3"/>
        <v>0</v>
      </c>
    </row>
    <row r="35" spans="1:19" ht="15.85" customHeight="1" x14ac:dyDescent="0.25">
      <c r="A35" s="413"/>
      <c r="B35" s="304"/>
      <c r="C35" s="1635"/>
      <c r="D35" s="1635"/>
      <c r="E35" s="368"/>
      <c r="F35" s="306"/>
      <c r="G35" s="307"/>
      <c r="H35" s="259"/>
      <c r="I35" s="292"/>
      <c r="J35" s="777" t="str">
        <f t="shared" si="0"/>
        <v/>
      </c>
      <c r="K35" s="292"/>
      <c r="L35" s="779"/>
      <c r="N35" s="19">
        <f t="shared" si="2"/>
        <v>0</v>
      </c>
      <c r="O35" s="20">
        <f t="shared" si="1"/>
        <v>0</v>
      </c>
      <c r="S35" s="790">
        <f t="shared" si="3"/>
        <v>0</v>
      </c>
    </row>
    <row r="36" spans="1:19" ht="15.85" customHeight="1" x14ac:dyDescent="0.25">
      <c r="A36" s="413"/>
      <c r="B36" s="304"/>
      <c r="C36" s="1635"/>
      <c r="D36" s="1635"/>
      <c r="E36" s="368"/>
      <c r="F36" s="306"/>
      <c r="G36" s="307"/>
      <c r="H36" s="259"/>
      <c r="I36" s="292"/>
      <c r="J36" s="777" t="str">
        <f t="shared" si="0"/>
        <v/>
      </c>
      <c r="K36" s="292"/>
      <c r="L36" s="779"/>
      <c r="N36" s="19">
        <f t="shared" si="2"/>
        <v>0</v>
      </c>
      <c r="O36" s="20">
        <f t="shared" si="1"/>
        <v>0</v>
      </c>
      <c r="S36" s="790">
        <f t="shared" si="3"/>
        <v>0</v>
      </c>
    </row>
    <row r="37" spans="1:19" ht="15.85" customHeight="1" x14ac:dyDescent="0.25">
      <c r="A37" s="413"/>
      <c r="B37" s="304"/>
      <c r="C37" s="1635"/>
      <c r="D37" s="1635"/>
      <c r="E37" s="368"/>
      <c r="F37" s="306"/>
      <c r="G37" s="307"/>
      <c r="H37" s="259"/>
      <c r="I37" s="292"/>
      <c r="J37" s="777" t="str">
        <f t="shared" si="0"/>
        <v/>
      </c>
      <c r="K37" s="292"/>
      <c r="L37" s="779"/>
      <c r="N37" s="19">
        <f t="shared" si="2"/>
        <v>0</v>
      </c>
      <c r="O37" s="20">
        <f t="shared" si="1"/>
        <v>0</v>
      </c>
      <c r="S37" s="790">
        <f t="shared" si="3"/>
        <v>0</v>
      </c>
    </row>
    <row r="38" spans="1:19" ht="15.85" customHeight="1" x14ac:dyDescent="0.25">
      <c r="A38" s="413"/>
      <c r="B38" s="304"/>
      <c r="C38" s="1635"/>
      <c r="D38" s="1635"/>
      <c r="E38" s="368"/>
      <c r="F38" s="306"/>
      <c r="G38" s="307"/>
      <c r="H38" s="259"/>
      <c r="I38" s="292"/>
      <c r="J38" s="777" t="str">
        <f t="shared" si="0"/>
        <v/>
      </c>
      <c r="K38" s="292"/>
      <c r="L38" s="779"/>
      <c r="N38" s="19">
        <f t="shared" si="2"/>
        <v>0</v>
      </c>
      <c r="O38" s="20">
        <f t="shared" si="1"/>
        <v>0</v>
      </c>
      <c r="S38" s="790">
        <f t="shared" si="3"/>
        <v>0</v>
      </c>
    </row>
    <row r="39" spans="1:19" ht="15.85" customHeight="1" x14ac:dyDescent="0.25">
      <c r="A39" s="413"/>
      <c r="B39" s="304"/>
      <c r="C39" s="1635"/>
      <c r="D39" s="1635"/>
      <c r="E39" s="368"/>
      <c r="F39" s="306"/>
      <c r="G39" s="307"/>
      <c r="H39" s="259"/>
      <c r="I39" s="292"/>
      <c r="J39" s="777" t="str">
        <f t="shared" si="0"/>
        <v/>
      </c>
      <c r="K39" s="292"/>
      <c r="L39" s="779"/>
      <c r="N39" s="19">
        <f t="shared" si="2"/>
        <v>0</v>
      </c>
      <c r="O39" s="20">
        <f t="shared" si="1"/>
        <v>0</v>
      </c>
      <c r="S39" s="790">
        <f t="shared" si="3"/>
        <v>0</v>
      </c>
    </row>
    <row r="40" spans="1:19" ht="15.85" customHeight="1" x14ac:dyDescent="0.25">
      <c r="A40" s="413"/>
      <c r="B40" s="304"/>
      <c r="C40" s="1635"/>
      <c r="D40" s="1635"/>
      <c r="E40" s="368"/>
      <c r="F40" s="306"/>
      <c r="G40" s="307"/>
      <c r="H40" s="259"/>
      <c r="I40" s="292"/>
      <c r="J40" s="777" t="str">
        <f t="shared" si="0"/>
        <v/>
      </c>
      <c r="K40" s="292"/>
      <c r="L40" s="779"/>
      <c r="N40" s="19">
        <f t="shared" si="2"/>
        <v>0</v>
      </c>
      <c r="O40" s="20">
        <f t="shared" si="1"/>
        <v>0</v>
      </c>
      <c r="S40" s="790">
        <f t="shared" si="3"/>
        <v>0</v>
      </c>
    </row>
    <row r="41" spans="1:19" ht="15.85" customHeight="1" x14ac:dyDescent="0.25">
      <c r="A41" s="413"/>
      <c r="B41" s="304"/>
      <c r="C41" s="1635"/>
      <c r="D41" s="1635"/>
      <c r="E41" s="368"/>
      <c r="F41" s="306"/>
      <c r="G41" s="307"/>
      <c r="H41" s="259"/>
      <c r="I41" s="292"/>
      <c r="J41" s="777" t="str">
        <f t="shared" si="0"/>
        <v/>
      </c>
      <c r="K41" s="292"/>
      <c r="L41" s="779"/>
      <c r="N41" s="19">
        <f t="shared" si="2"/>
        <v>0</v>
      </c>
      <c r="O41" s="20">
        <f t="shared" si="1"/>
        <v>0</v>
      </c>
      <c r="S41" s="790">
        <f t="shared" si="3"/>
        <v>0</v>
      </c>
    </row>
    <row r="42" spans="1:19" ht="15.85" customHeight="1" x14ac:dyDescent="0.25">
      <c r="A42" s="413"/>
      <c r="B42" s="304"/>
      <c r="C42" s="1635"/>
      <c r="D42" s="1635"/>
      <c r="E42" s="368"/>
      <c r="F42" s="306"/>
      <c r="G42" s="307"/>
      <c r="H42" s="259"/>
      <c r="I42" s="292"/>
      <c r="J42" s="777" t="str">
        <f t="shared" si="0"/>
        <v/>
      </c>
      <c r="K42" s="292"/>
      <c r="L42" s="779"/>
      <c r="N42" s="19">
        <f t="shared" si="2"/>
        <v>0</v>
      </c>
      <c r="O42" s="20">
        <f t="shared" si="1"/>
        <v>0</v>
      </c>
      <c r="S42" s="790">
        <f t="shared" si="3"/>
        <v>0</v>
      </c>
    </row>
    <row r="43" spans="1:19" ht="15.85" customHeight="1" x14ac:dyDescent="0.25">
      <c r="A43" s="413"/>
      <c r="B43" s="304"/>
      <c r="C43" s="1635"/>
      <c r="D43" s="1635"/>
      <c r="E43" s="368"/>
      <c r="F43" s="306"/>
      <c r="G43" s="307"/>
      <c r="H43" s="259"/>
      <c r="I43" s="292"/>
      <c r="J43" s="777" t="str">
        <f t="shared" si="0"/>
        <v/>
      </c>
      <c r="K43" s="292"/>
      <c r="L43" s="779"/>
      <c r="N43" s="19">
        <f t="shared" si="2"/>
        <v>0</v>
      </c>
      <c r="O43" s="20">
        <f t="shared" si="1"/>
        <v>0</v>
      </c>
      <c r="S43" s="790">
        <f t="shared" si="3"/>
        <v>0</v>
      </c>
    </row>
    <row r="44" spans="1:19" ht="15.85" customHeight="1" x14ac:dyDescent="0.25">
      <c r="A44" s="413"/>
      <c r="B44" s="304"/>
      <c r="C44" s="1635"/>
      <c r="D44" s="1635"/>
      <c r="E44" s="368"/>
      <c r="F44" s="306"/>
      <c r="G44" s="307"/>
      <c r="H44" s="259"/>
      <c r="I44" s="292"/>
      <c r="J44" s="777" t="str">
        <f t="shared" ref="J44:J75" si="4">IF(ABS(I44)&gt;0,+I44-K44,"")</f>
        <v/>
      </c>
      <c r="K44" s="292"/>
      <c r="L44" s="779"/>
      <c r="N44" s="19">
        <f t="shared" si="2"/>
        <v>0</v>
      </c>
      <c r="O44" s="20">
        <f t="shared" si="1"/>
        <v>0</v>
      </c>
      <c r="S44" s="790">
        <f t="shared" si="3"/>
        <v>0</v>
      </c>
    </row>
    <row r="45" spans="1:19" ht="15.85" customHeight="1" x14ac:dyDescent="0.25">
      <c r="A45" s="413"/>
      <c r="B45" s="304"/>
      <c r="C45" s="1635"/>
      <c r="D45" s="1635"/>
      <c r="E45" s="368"/>
      <c r="F45" s="306"/>
      <c r="G45" s="307"/>
      <c r="H45" s="259"/>
      <c r="I45" s="292"/>
      <c r="J45" s="777" t="str">
        <f t="shared" si="4"/>
        <v/>
      </c>
      <c r="K45" s="292"/>
      <c r="L45" s="779"/>
      <c r="N45" s="19">
        <f t="shared" si="2"/>
        <v>0</v>
      </c>
      <c r="O45" s="20">
        <f t="shared" si="1"/>
        <v>0</v>
      </c>
      <c r="S45" s="790">
        <f t="shared" si="3"/>
        <v>0</v>
      </c>
    </row>
    <row r="46" spans="1:19" ht="15.85" customHeight="1" x14ac:dyDescent="0.25">
      <c r="A46" s="413"/>
      <c r="B46" s="304"/>
      <c r="C46" s="1635"/>
      <c r="D46" s="1635"/>
      <c r="E46" s="368"/>
      <c r="F46" s="306"/>
      <c r="G46" s="307"/>
      <c r="H46" s="259"/>
      <c r="I46" s="292"/>
      <c r="J46" s="777" t="str">
        <f t="shared" si="4"/>
        <v/>
      </c>
      <c r="K46" s="292"/>
      <c r="L46" s="779"/>
      <c r="N46" s="19">
        <f t="shared" si="2"/>
        <v>0</v>
      </c>
      <c r="O46" s="20">
        <f t="shared" si="1"/>
        <v>0</v>
      </c>
      <c r="S46" s="790">
        <f t="shared" si="3"/>
        <v>0</v>
      </c>
    </row>
    <row r="47" spans="1:19" ht="15.85" customHeight="1" x14ac:dyDescent="0.25">
      <c r="A47" s="413"/>
      <c r="B47" s="304"/>
      <c r="C47" s="1635"/>
      <c r="D47" s="1635"/>
      <c r="E47" s="368"/>
      <c r="F47" s="306"/>
      <c r="G47" s="307"/>
      <c r="H47" s="259"/>
      <c r="I47" s="292"/>
      <c r="J47" s="777" t="str">
        <f t="shared" si="4"/>
        <v/>
      </c>
      <c r="K47" s="292"/>
      <c r="L47" s="779"/>
      <c r="N47" s="19">
        <f t="shared" si="2"/>
        <v>0</v>
      </c>
      <c r="O47" s="20">
        <f t="shared" si="1"/>
        <v>0</v>
      </c>
      <c r="S47" s="790">
        <f t="shared" si="3"/>
        <v>0</v>
      </c>
    </row>
    <row r="48" spans="1:19" ht="15.85" customHeight="1" x14ac:dyDescent="0.25">
      <c r="A48" s="413"/>
      <c r="B48" s="304"/>
      <c r="C48" s="1635"/>
      <c r="D48" s="1635"/>
      <c r="E48" s="368"/>
      <c r="F48" s="306"/>
      <c r="G48" s="307"/>
      <c r="H48" s="259"/>
      <c r="I48" s="292"/>
      <c r="J48" s="777" t="str">
        <f t="shared" si="4"/>
        <v/>
      </c>
      <c r="K48" s="292"/>
      <c r="L48" s="779"/>
      <c r="N48" s="19">
        <f t="shared" si="2"/>
        <v>0</v>
      </c>
      <c r="O48" s="20">
        <f t="shared" si="1"/>
        <v>0</v>
      </c>
      <c r="S48" s="790">
        <f t="shared" si="3"/>
        <v>0</v>
      </c>
    </row>
    <row r="49" spans="1:19" ht="15.85" customHeight="1" x14ac:dyDescent="0.25">
      <c r="A49" s="413"/>
      <c r="B49" s="304"/>
      <c r="C49" s="1635"/>
      <c r="D49" s="1635"/>
      <c r="E49" s="368"/>
      <c r="F49" s="306"/>
      <c r="G49" s="307"/>
      <c r="H49" s="259"/>
      <c r="I49" s="292"/>
      <c r="J49" s="777" t="str">
        <f t="shared" si="4"/>
        <v/>
      </c>
      <c r="K49" s="292"/>
      <c r="L49" s="779"/>
      <c r="N49" s="19">
        <f t="shared" si="2"/>
        <v>0</v>
      </c>
      <c r="O49" s="20">
        <f t="shared" si="1"/>
        <v>0</v>
      </c>
      <c r="S49" s="790">
        <f t="shared" si="3"/>
        <v>0</v>
      </c>
    </row>
    <row r="50" spans="1:19" ht="15.85" customHeight="1" x14ac:dyDescent="0.25">
      <c r="A50" s="413"/>
      <c r="B50" s="304"/>
      <c r="C50" s="1635"/>
      <c r="D50" s="1635"/>
      <c r="E50" s="368"/>
      <c r="F50" s="306"/>
      <c r="G50" s="307"/>
      <c r="H50" s="259"/>
      <c r="I50" s="292"/>
      <c r="J50" s="777" t="str">
        <f t="shared" si="4"/>
        <v/>
      </c>
      <c r="K50" s="292"/>
      <c r="L50" s="779"/>
      <c r="N50" s="19">
        <f t="shared" si="2"/>
        <v>0</v>
      </c>
      <c r="O50" s="20">
        <f t="shared" si="1"/>
        <v>0</v>
      </c>
      <c r="S50" s="790">
        <f t="shared" si="3"/>
        <v>0</v>
      </c>
    </row>
    <row r="51" spans="1:19" ht="15.85" customHeight="1" x14ac:dyDescent="0.25">
      <c r="A51" s="413"/>
      <c r="B51" s="304"/>
      <c r="C51" s="1635"/>
      <c r="D51" s="1635"/>
      <c r="E51" s="368"/>
      <c r="F51" s="306"/>
      <c r="G51" s="307"/>
      <c r="H51" s="259"/>
      <c r="I51" s="292"/>
      <c r="J51" s="777" t="str">
        <f t="shared" si="4"/>
        <v/>
      </c>
      <c r="K51" s="292"/>
      <c r="L51" s="779"/>
      <c r="N51" s="19">
        <f t="shared" si="2"/>
        <v>0</v>
      </c>
      <c r="O51" s="20">
        <f t="shared" si="1"/>
        <v>0</v>
      </c>
      <c r="S51" s="790">
        <f t="shared" si="3"/>
        <v>0</v>
      </c>
    </row>
    <row r="52" spans="1:19" ht="15.85" customHeight="1" x14ac:dyDescent="0.25">
      <c r="A52" s="413"/>
      <c r="B52" s="304"/>
      <c r="C52" s="1635"/>
      <c r="D52" s="1635"/>
      <c r="E52" s="368"/>
      <c r="F52" s="306"/>
      <c r="G52" s="307"/>
      <c r="H52" s="259"/>
      <c r="I52" s="292"/>
      <c r="J52" s="777" t="str">
        <f t="shared" si="4"/>
        <v/>
      </c>
      <c r="K52" s="292"/>
      <c r="L52" s="779"/>
      <c r="N52" s="19">
        <f t="shared" si="2"/>
        <v>0</v>
      </c>
      <c r="O52" s="20">
        <f t="shared" si="1"/>
        <v>0</v>
      </c>
      <c r="S52" s="790">
        <f t="shared" si="3"/>
        <v>0</v>
      </c>
    </row>
    <row r="53" spans="1:19" ht="15.85" customHeight="1" x14ac:dyDescent="0.25">
      <c r="A53" s="413"/>
      <c r="B53" s="304"/>
      <c r="C53" s="1635"/>
      <c r="D53" s="1635"/>
      <c r="E53" s="368"/>
      <c r="F53" s="306"/>
      <c r="G53" s="307"/>
      <c r="H53" s="259"/>
      <c r="I53" s="292"/>
      <c r="J53" s="777" t="str">
        <f t="shared" si="4"/>
        <v/>
      </c>
      <c r="K53" s="292"/>
      <c r="L53" s="779"/>
      <c r="N53" s="19">
        <f t="shared" si="2"/>
        <v>0</v>
      </c>
      <c r="O53" s="20">
        <f t="shared" si="1"/>
        <v>0</v>
      </c>
      <c r="S53" s="790">
        <f t="shared" si="3"/>
        <v>0</v>
      </c>
    </row>
    <row r="54" spans="1:19" ht="15.85" customHeight="1" x14ac:dyDescent="0.25">
      <c r="A54" s="413"/>
      <c r="B54" s="304"/>
      <c r="C54" s="1635"/>
      <c r="D54" s="1635"/>
      <c r="E54" s="368"/>
      <c r="F54" s="306"/>
      <c r="G54" s="307"/>
      <c r="H54" s="259"/>
      <c r="I54" s="292"/>
      <c r="J54" s="777" t="str">
        <f t="shared" si="4"/>
        <v/>
      </c>
      <c r="K54" s="292"/>
      <c r="L54" s="779"/>
      <c r="N54" s="19">
        <f t="shared" si="2"/>
        <v>0</v>
      </c>
      <c r="O54" s="20">
        <f t="shared" si="1"/>
        <v>0</v>
      </c>
      <c r="S54" s="790">
        <f t="shared" si="3"/>
        <v>0</v>
      </c>
    </row>
    <row r="55" spans="1:19" ht="15.85" customHeight="1" x14ac:dyDescent="0.25">
      <c r="A55" s="413"/>
      <c r="B55" s="304"/>
      <c r="C55" s="1635"/>
      <c r="D55" s="1635"/>
      <c r="E55" s="368"/>
      <c r="F55" s="306"/>
      <c r="G55" s="307"/>
      <c r="H55" s="259"/>
      <c r="I55" s="292"/>
      <c r="J55" s="777" t="str">
        <f t="shared" si="4"/>
        <v/>
      </c>
      <c r="K55" s="292"/>
      <c r="L55" s="779"/>
      <c r="N55" s="19">
        <f t="shared" si="2"/>
        <v>0</v>
      </c>
      <c r="O55" s="20">
        <f t="shared" si="1"/>
        <v>0</v>
      </c>
      <c r="S55" s="790">
        <f t="shared" si="3"/>
        <v>0</v>
      </c>
    </row>
    <row r="56" spans="1:19" ht="15.85" customHeight="1" x14ac:dyDescent="0.25">
      <c r="A56" s="413"/>
      <c r="B56" s="304"/>
      <c r="C56" s="1635"/>
      <c r="D56" s="1635"/>
      <c r="E56" s="368"/>
      <c r="F56" s="306"/>
      <c r="G56" s="307"/>
      <c r="H56" s="259"/>
      <c r="I56" s="292"/>
      <c r="J56" s="777" t="str">
        <f t="shared" si="4"/>
        <v/>
      </c>
      <c r="K56" s="292"/>
      <c r="L56" s="779"/>
      <c r="N56" s="19">
        <f t="shared" si="2"/>
        <v>0</v>
      </c>
      <c r="O56" s="20">
        <f t="shared" si="1"/>
        <v>0</v>
      </c>
      <c r="S56" s="790">
        <f t="shared" si="3"/>
        <v>0</v>
      </c>
    </row>
    <row r="57" spans="1:19" ht="15.85" customHeight="1" x14ac:dyDescent="0.25">
      <c r="A57" s="413"/>
      <c r="B57" s="304"/>
      <c r="C57" s="1635"/>
      <c r="D57" s="1635"/>
      <c r="E57" s="368"/>
      <c r="F57" s="306"/>
      <c r="G57" s="307"/>
      <c r="H57" s="259"/>
      <c r="I57" s="292"/>
      <c r="J57" s="777" t="str">
        <f t="shared" si="4"/>
        <v/>
      </c>
      <c r="K57" s="292"/>
      <c r="L57" s="779"/>
      <c r="N57" s="19">
        <f t="shared" si="2"/>
        <v>0</v>
      </c>
      <c r="O57" s="20">
        <f t="shared" si="1"/>
        <v>0</v>
      </c>
      <c r="S57" s="790">
        <f t="shared" si="3"/>
        <v>0</v>
      </c>
    </row>
    <row r="58" spans="1:19" ht="15.85" customHeight="1" x14ac:dyDescent="0.25">
      <c r="A58" s="413"/>
      <c r="B58" s="304"/>
      <c r="C58" s="1635"/>
      <c r="D58" s="1635"/>
      <c r="E58" s="368"/>
      <c r="F58" s="306"/>
      <c r="G58" s="307"/>
      <c r="H58" s="259"/>
      <c r="I58" s="292"/>
      <c r="J58" s="777" t="str">
        <f t="shared" si="4"/>
        <v/>
      </c>
      <c r="K58" s="292"/>
      <c r="L58" s="779"/>
      <c r="N58" s="19">
        <f t="shared" si="2"/>
        <v>0</v>
      </c>
      <c r="O58" s="20">
        <f t="shared" si="1"/>
        <v>0</v>
      </c>
      <c r="S58" s="790">
        <f t="shared" si="3"/>
        <v>0</v>
      </c>
    </row>
    <row r="59" spans="1:19" ht="15.85" customHeight="1" x14ac:dyDescent="0.25">
      <c r="A59" s="413"/>
      <c r="B59" s="304"/>
      <c r="C59" s="1635"/>
      <c r="D59" s="1635"/>
      <c r="E59" s="368"/>
      <c r="F59" s="306"/>
      <c r="G59" s="307"/>
      <c r="H59" s="259"/>
      <c r="I59" s="292"/>
      <c r="J59" s="777" t="str">
        <f t="shared" si="4"/>
        <v/>
      </c>
      <c r="K59" s="292"/>
      <c r="L59" s="779"/>
      <c r="N59" s="19">
        <f t="shared" si="2"/>
        <v>0</v>
      </c>
      <c r="O59" s="20">
        <f t="shared" si="1"/>
        <v>0</v>
      </c>
      <c r="S59" s="790">
        <f t="shared" si="3"/>
        <v>0</v>
      </c>
    </row>
    <row r="60" spans="1:19" ht="15.85" customHeight="1" x14ac:dyDescent="0.25">
      <c r="A60" s="413"/>
      <c r="B60" s="304"/>
      <c r="C60" s="1635"/>
      <c r="D60" s="1635"/>
      <c r="E60" s="368"/>
      <c r="F60" s="306"/>
      <c r="G60" s="307"/>
      <c r="H60" s="259"/>
      <c r="I60" s="292"/>
      <c r="J60" s="777" t="str">
        <f t="shared" si="4"/>
        <v/>
      </c>
      <c r="K60" s="292"/>
      <c r="L60" s="779"/>
      <c r="N60" s="19">
        <f t="shared" si="2"/>
        <v>0</v>
      </c>
      <c r="O60" s="20">
        <f t="shared" si="1"/>
        <v>0</v>
      </c>
      <c r="S60" s="790">
        <f t="shared" si="3"/>
        <v>0</v>
      </c>
    </row>
    <row r="61" spans="1:19" ht="15.85" customHeight="1" x14ac:dyDescent="0.25">
      <c r="A61" s="413"/>
      <c r="B61" s="304"/>
      <c r="C61" s="1635"/>
      <c r="D61" s="1635"/>
      <c r="E61" s="368"/>
      <c r="F61" s="306"/>
      <c r="G61" s="307"/>
      <c r="H61" s="259"/>
      <c r="I61" s="292"/>
      <c r="J61" s="777" t="str">
        <f t="shared" si="4"/>
        <v/>
      </c>
      <c r="K61" s="292"/>
      <c r="L61" s="779"/>
      <c r="N61" s="19">
        <f t="shared" si="2"/>
        <v>0</v>
      </c>
      <c r="O61" s="20">
        <f t="shared" si="1"/>
        <v>0</v>
      </c>
      <c r="S61" s="790">
        <f t="shared" si="3"/>
        <v>0</v>
      </c>
    </row>
    <row r="62" spans="1:19" ht="15.85" customHeight="1" x14ac:dyDescent="0.25">
      <c r="A62" s="413"/>
      <c r="B62" s="304"/>
      <c r="C62" s="1635"/>
      <c r="D62" s="1635"/>
      <c r="E62" s="368"/>
      <c r="F62" s="306"/>
      <c r="G62" s="307"/>
      <c r="H62" s="259"/>
      <c r="I62" s="292"/>
      <c r="J62" s="777" t="str">
        <f t="shared" si="4"/>
        <v/>
      </c>
      <c r="K62" s="292"/>
      <c r="L62" s="779"/>
      <c r="N62" s="19">
        <f t="shared" si="2"/>
        <v>0</v>
      </c>
      <c r="O62" s="20">
        <f t="shared" si="1"/>
        <v>0</v>
      </c>
      <c r="S62" s="790">
        <f t="shared" si="3"/>
        <v>0</v>
      </c>
    </row>
    <row r="63" spans="1:19" ht="15.85" customHeight="1" x14ac:dyDescent="0.25">
      <c r="A63" s="413"/>
      <c r="B63" s="304"/>
      <c r="C63" s="1635"/>
      <c r="D63" s="1635"/>
      <c r="E63" s="368"/>
      <c r="F63" s="306"/>
      <c r="G63" s="307"/>
      <c r="H63" s="259"/>
      <c r="I63" s="292"/>
      <c r="J63" s="777" t="str">
        <f t="shared" si="4"/>
        <v/>
      </c>
      <c r="K63" s="292"/>
      <c r="L63" s="779"/>
      <c r="N63" s="19">
        <f t="shared" si="2"/>
        <v>0</v>
      </c>
      <c r="O63" s="20">
        <f t="shared" si="1"/>
        <v>0</v>
      </c>
      <c r="S63" s="790">
        <f t="shared" si="3"/>
        <v>0</v>
      </c>
    </row>
    <row r="64" spans="1:19" ht="15.85" customHeight="1" x14ac:dyDescent="0.25">
      <c r="A64" s="413"/>
      <c r="B64" s="304"/>
      <c r="C64" s="1635"/>
      <c r="D64" s="1635"/>
      <c r="E64" s="368"/>
      <c r="F64" s="306"/>
      <c r="G64" s="307"/>
      <c r="H64" s="259"/>
      <c r="I64" s="292"/>
      <c r="J64" s="777" t="str">
        <f t="shared" si="4"/>
        <v/>
      </c>
      <c r="K64" s="292"/>
      <c r="L64" s="779"/>
      <c r="N64" s="19">
        <f t="shared" si="2"/>
        <v>0</v>
      </c>
      <c r="O64" s="20">
        <f t="shared" si="1"/>
        <v>0</v>
      </c>
      <c r="S64" s="790">
        <f t="shared" si="3"/>
        <v>0</v>
      </c>
    </row>
    <row r="65" spans="1:19" ht="15.85" customHeight="1" x14ac:dyDescent="0.25">
      <c r="A65" s="413"/>
      <c r="B65" s="304"/>
      <c r="C65" s="1635"/>
      <c r="D65" s="1635"/>
      <c r="E65" s="368"/>
      <c r="F65" s="306"/>
      <c r="G65" s="307"/>
      <c r="H65" s="259"/>
      <c r="I65" s="292"/>
      <c r="J65" s="777" t="str">
        <f t="shared" si="4"/>
        <v/>
      </c>
      <c r="K65" s="292"/>
      <c r="L65" s="779"/>
      <c r="N65" s="19">
        <f t="shared" si="2"/>
        <v>0</v>
      </c>
      <c r="O65" s="20">
        <f t="shared" si="1"/>
        <v>0</v>
      </c>
      <c r="S65" s="790">
        <f t="shared" si="3"/>
        <v>0</v>
      </c>
    </row>
    <row r="66" spans="1:19" ht="15.85" customHeight="1" x14ac:dyDescent="0.25">
      <c r="A66" s="413"/>
      <c r="B66" s="304"/>
      <c r="C66" s="1635"/>
      <c r="D66" s="1635"/>
      <c r="E66" s="368"/>
      <c r="F66" s="306"/>
      <c r="G66" s="307"/>
      <c r="H66" s="259"/>
      <c r="I66" s="292"/>
      <c r="J66" s="777" t="str">
        <f t="shared" si="4"/>
        <v/>
      </c>
      <c r="K66" s="292"/>
      <c r="L66" s="779"/>
      <c r="N66" s="19">
        <f t="shared" si="2"/>
        <v>0</v>
      </c>
      <c r="O66" s="20">
        <f t="shared" si="1"/>
        <v>0</v>
      </c>
      <c r="S66" s="790">
        <f t="shared" si="3"/>
        <v>0</v>
      </c>
    </row>
    <row r="67" spans="1:19" ht="15.85" customHeight="1" x14ac:dyDescent="0.25">
      <c r="A67" s="413"/>
      <c r="B67" s="304"/>
      <c r="C67" s="1635"/>
      <c r="D67" s="1635"/>
      <c r="E67" s="368"/>
      <c r="F67" s="306"/>
      <c r="G67" s="307"/>
      <c r="H67" s="259"/>
      <c r="I67" s="292"/>
      <c r="J67" s="777" t="str">
        <f t="shared" si="4"/>
        <v/>
      </c>
      <c r="K67" s="292"/>
      <c r="L67" s="779"/>
      <c r="N67" s="19">
        <f t="shared" si="2"/>
        <v>0</v>
      </c>
      <c r="O67" s="20">
        <f t="shared" si="1"/>
        <v>0</v>
      </c>
      <c r="S67" s="790">
        <f t="shared" si="3"/>
        <v>0</v>
      </c>
    </row>
    <row r="68" spans="1:19" ht="15.85" customHeight="1" x14ac:dyDescent="0.25">
      <c r="A68" s="413"/>
      <c r="B68" s="304"/>
      <c r="C68" s="1635"/>
      <c r="D68" s="1635"/>
      <c r="E68" s="368"/>
      <c r="F68" s="306"/>
      <c r="G68" s="307"/>
      <c r="H68" s="259"/>
      <c r="I68" s="292"/>
      <c r="J68" s="777" t="str">
        <f t="shared" si="4"/>
        <v/>
      </c>
      <c r="K68" s="292"/>
      <c r="L68" s="779"/>
      <c r="N68" s="19">
        <f t="shared" si="2"/>
        <v>0</v>
      </c>
      <c r="O68" s="20">
        <f t="shared" si="1"/>
        <v>0</v>
      </c>
      <c r="S68" s="790">
        <f t="shared" si="3"/>
        <v>0</v>
      </c>
    </row>
    <row r="69" spans="1:19" ht="15.85" customHeight="1" x14ac:dyDescent="0.25">
      <c r="A69" s="413"/>
      <c r="B69" s="304"/>
      <c r="C69" s="1635"/>
      <c r="D69" s="1635"/>
      <c r="E69" s="368"/>
      <c r="F69" s="306"/>
      <c r="G69" s="307"/>
      <c r="H69" s="259"/>
      <c r="I69" s="292"/>
      <c r="J69" s="777" t="str">
        <f t="shared" si="4"/>
        <v/>
      </c>
      <c r="K69" s="292"/>
      <c r="L69" s="779"/>
      <c r="N69" s="19">
        <f t="shared" si="2"/>
        <v>0</v>
      </c>
      <c r="O69" s="20">
        <f t="shared" si="1"/>
        <v>0</v>
      </c>
      <c r="S69" s="790">
        <f t="shared" si="3"/>
        <v>0</v>
      </c>
    </row>
    <row r="70" spans="1:19" ht="15.85" customHeight="1" x14ac:dyDescent="0.25">
      <c r="A70" s="413"/>
      <c r="B70" s="304"/>
      <c r="C70" s="1635"/>
      <c r="D70" s="1635"/>
      <c r="E70" s="368"/>
      <c r="F70" s="306"/>
      <c r="G70" s="307"/>
      <c r="H70" s="259"/>
      <c r="I70" s="292"/>
      <c r="J70" s="777" t="str">
        <f t="shared" si="4"/>
        <v/>
      </c>
      <c r="K70" s="292"/>
      <c r="L70" s="779"/>
      <c r="N70" s="19">
        <f t="shared" si="2"/>
        <v>0</v>
      </c>
      <c r="O70" s="20">
        <f t="shared" si="1"/>
        <v>0</v>
      </c>
      <c r="S70" s="790">
        <f t="shared" si="3"/>
        <v>0</v>
      </c>
    </row>
    <row r="71" spans="1:19" ht="15.85" customHeight="1" x14ac:dyDescent="0.25">
      <c r="A71" s="413"/>
      <c r="B71" s="304"/>
      <c r="C71" s="1635"/>
      <c r="D71" s="1635"/>
      <c r="E71" s="368"/>
      <c r="F71" s="306"/>
      <c r="G71" s="307"/>
      <c r="H71" s="259"/>
      <c r="I71" s="292"/>
      <c r="J71" s="777" t="str">
        <f t="shared" si="4"/>
        <v/>
      </c>
      <c r="K71" s="292"/>
      <c r="L71" s="779"/>
      <c r="N71" s="19">
        <f t="shared" si="2"/>
        <v>0</v>
      </c>
      <c r="O71" s="20">
        <f t="shared" si="1"/>
        <v>0</v>
      </c>
      <c r="S71" s="790">
        <f t="shared" si="3"/>
        <v>0</v>
      </c>
    </row>
    <row r="72" spans="1:19" ht="15.85" customHeight="1" x14ac:dyDescent="0.25">
      <c r="A72" s="413"/>
      <c r="B72" s="304"/>
      <c r="C72" s="1635"/>
      <c r="D72" s="1635"/>
      <c r="E72" s="368"/>
      <c r="F72" s="306"/>
      <c r="G72" s="307"/>
      <c r="H72" s="259"/>
      <c r="I72" s="292"/>
      <c r="J72" s="777" t="str">
        <f t="shared" si="4"/>
        <v/>
      </c>
      <c r="K72" s="292"/>
      <c r="L72" s="779"/>
      <c r="N72" s="19">
        <f t="shared" si="2"/>
        <v>0</v>
      </c>
      <c r="O72" s="20">
        <f t="shared" si="1"/>
        <v>0</v>
      </c>
      <c r="S72" s="790">
        <f t="shared" si="3"/>
        <v>0</v>
      </c>
    </row>
    <row r="73" spans="1:19" ht="15.85" customHeight="1" x14ac:dyDescent="0.25">
      <c r="A73" s="413"/>
      <c r="B73" s="304"/>
      <c r="C73" s="1635"/>
      <c r="D73" s="1635"/>
      <c r="E73" s="368"/>
      <c r="F73" s="306"/>
      <c r="G73" s="307"/>
      <c r="H73" s="259"/>
      <c r="I73" s="292"/>
      <c r="J73" s="777" t="str">
        <f t="shared" si="4"/>
        <v/>
      </c>
      <c r="K73" s="292"/>
      <c r="L73" s="779"/>
      <c r="N73" s="19">
        <f t="shared" si="2"/>
        <v>0</v>
      </c>
      <c r="O73" s="20">
        <f t="shared" si="1"/>
        <v>0</v>
      </c>
      <c r="S73" s="790">
        <f t="shared" si="3"/>
        <v>0</v>
      </c>
    </row>
    <row r="74" spans="1:19" ht="15.85" customHeight="1" x14ac:dyDescent="0.25">
      <c r="A74" s="413"/>
      <c r="B74" s="304"/>
      <c r="C74" s="1635"/>
      <c r="D74" s="1635"/>
      <c r="E74" s="368"/>
      <c r="F74" s="306"/>
      <c r="G74" s="307"/>
      <c r="H74" s="259"/>
      <c r="I74" s="292"/>
      <c r="J74" s="777" t="str">
        <f t="shared" si="4"/>
        <v/>
      </c>
      <c r="K74" s="292"/>
      <c r="L74" s="779"/>
      <c r="N74" s="19">
        <f t="shared" si="2"/>
        <v>0</v>
      </c>
      <c r="O74" s="20">
        <f t="shared" si="1"/>
        <v>0</v>
      </c>
      <c r="S74" s="790">
        <f t="shared" si="3"/>
        <v>0</v>
      </c>
    </row>
    <row r="75" spans="1:19" ht="15.85" customHeight="1" x14ac:dyDescent="0.25">
      <c r="A75" s="413"/>
      <c r="B75" s="304"/>
      <c r="C75" s="1635"/>
      <c r="D75" s="1635"/>
      <c r="E75" s="368"/>
      <c r="F75" s="306"/>
      <c r="G75" s="307"/>
      <c r="H75" s="259"/>
      <c r="I75" s="292"/>
      <c r="J75" s="777" t="str">
        <f t="shared" si="4"/>
        <v/>
      </c>
      <c r="K75" s="292"/>
      <c r="L75" s="779"/>
      <c r="N75" s="19">
        <f t="shared" si="2"/>
        <v>0</v>
      </c>
      <c r="O75" s="20">
        <f t="shared" si="1"/>
        <v>0</v>
      </c>
      <c r="S75" s="790">
        <f t="shared" si="3"/>
        <v>0</v>
      </c>
    </row>
    <row r="76" spans="1:19" ht="15.85" customHeight="1" x14ac:dyDescent="0.25">
      <c r="A76" s="413"/>
      <c r="B76" s="304"/>
      <c r="C76" s="1635"/>
      <c r="D76" s="1635"/>
      <c r="E76" s="368"/>
      <c r="F76" s="306"/>
      <c r="G76" s="307"/>
      <c r="H76" s="259"/>
      <c r="I76" s="292"/>
      <c r="J76" s="777" t="str">
        <f t="shared" ref="J76:J107" si="5">IF(ABS(I76)&gt;0,+I76-K76,"")</f>
        <v/>
      </c>
      <c r="K76" s="292"/>
      <c r="L76" s="779"/>
      <c r="N76" s="19">
        <f t="shared" si="2"/>
        <v>0</v>
      </c>
      <c r="O76" s="20">
        <f t="shared" si="1"/>
        <v>0</v>
      </c>
      <c r="S76" s="790">
        <f t="shared" ref="S76:S108" si="6">+F76*E76</f>
        <v>0</v>
      </c>
    </row>
    <row r="77" spans="1:19" ht="15.85" customHeight="1" x14ac:dyDescent="0.25">
      <c r="A77" s="413"/>
      <c r="B77" s="304"/>
      <c r="C77" s="1635"/>
      <c r="D77" s="1635"/>
      <c r="E77" s="368"/>
      <c r="F77" s="306"/>
      <c r="G77" s="307"/>
      <c r="H77" s="259"/>
      <c r="I77" s="292"/>
      <c r="J77" s="777" t="str">
        <f t="shared" si="5"/>
        <v/>
      </c>
      <c r="K77" s="292"/>
      <c r="L77" s="779"/>
      <c r="N77" s="19">
        <f t="shared" si="2"/>
        <v>0</v>
      </c>
      <c r="O77" s="20">
        <f t="shared" si="1"/>
        <v>0</v>
      </c>
      <c r="S77" s="790">
        <f t="shared" si="6"/>
        <v>0</v>
      </c>
    </row>
    <row r="78" spans="1:19" ht="15.85" customHeight="1" x14ac:dyDescent="0.25">
      <c r="A78" s="413"/>
      <c r="B78" s="304"/>
      <c r="C78" s="1635"/>
      <c r="D78" s="1635"/>
      <c r="E78" s="368"/>
      <c r="F78" s="306"/>
      <c r="G78" s="307"/>
      <c r="H78" s="259"/>
      <c r="I78" s="292"/>
      <c r="J78" s="777" t="str">
        <f t="shared" si="5"/>
        <v/>
      </c>
      <c r="K78" s="292"/>
      <c r="L78" s="779"/>
      <c r="N78" s="19">
        <f t="shared" si="2"/>
        <v>0</v>
      </c>
      <c r="O78" s="20">
        <f t="shared" si="1"/>
        <v>0</v>
      </c>
      <c r="S78" s="790">
        <f t="shared" si="6"/>
        <v>0</v>
      </c>
    </row>
    <row r="79" spans="1:19" ht="15.85" customHeight="1" x14ac:dyDescent="0.25">
      <c r="A79" s="413"/>
      <c r="B79" s="304"/>
      <c r="C79" s="1635"/>
      <c r="D79" s="1635"/>
      <c r="E79" s="368"/>
      <c r="F79" s="306"/>
      <c r="G79" s="307"/>
      <c r="H79" s="259"/>
      <c r="I79" s="292"/>
      <c r="J79" s="777" t="str">
        <f t="shared" si="5"/>
        <v/>
      </c>
      <c r="K79" s="292"/>
      <c r="L79" s="779"/>
      <c r="N79" s="19">
        <f t="shared" si="2"/>
        <v>0</v>
      </c>
      <c r="O79" s="20">
        <f t="shared" si="1"/>
        <v>0</v>
      </c>
      <c r="S79" s="790">
        <f t="shared" si="6"/>
        <v>0</v>
      </c>
    </row>
    <row r="80" spans="1:19" ht="15.85" customHeight="1" x14ac:dyDescent="0.25">
      <c r="A80" s="413"/>
      <c r="B80" s="304"/>
      <c r="C80" s="1635"/>
      <c r="D80" s="1635"/>
      <c r="E80" s="368"/>
      <c r="F80" s="306"/>
      <c r="G80" s="307"/>
      <c r="H80" s="259"/>
      <c r="I80" s="292"/>
      <c r="J80" s="777" t="str">
        <f t="shared" si="5"/>
        <v/>
      </c>
      <c r="K80" s="292"/>
      <c r="L80" s="779"/>
      <c r="N80" s="19">
        <f t="shared" si="2"/>
        <v>0</v>
      </c>
      <c r="O80" s="20">
        <f t="shared" si="1"/>
        <v>0</v>
      </c>
      <c r="S80" s="790">
        <f t="shared" si="6"/>
        <v>0</v>
      </c>
    </row>
    <row r="81" spans="1:19" ht="15.85" customHeight="1" x14ac:dyDescent="0.25">
      <c r="A81" s="413"/>
      <c r="B81" s="304"/>
      <c r="C81" s="1635"/>
      <c r="D81" s="1635"/>
      <c r="E81" s="368"/>
      <c r="F81" s="306"/>
      <c r="G81" s="307"/>
      <c r="H81" s="259"/>
      <c r="I81" s="292"/>
      <c r="J81" s="777" t="str">
        <f t="shared" si="5"/>
        <v/>
      </c>
      <c r="K81" s="292"/>
      <c r="L81" s="779"/>
      <c r="N81" s="19">
        <f t="shared" si="2"/>
        <v>0</v>
      </c>
      <c r="O81" s="20">
        <f t="shared" si="1"/>
        <v>0</v>
      </c>
      <c r="S81" s="790">
        <f t="shared" si="6"/>
        <v>0</v>
      </c>
    </row>
    <row r="82" spans="1:19" ht="15.85" customHeight="1" x14ac:dyDescent="0.25">
      <c r="A82" s="413"/>
      <c r="B82" s="304"/>
      <c r="C82" s="1635"/>
      <c r="D82" s="1635"/>
      <c r="E82" s="368"/>
      <c r="F82" s="306"/>
      <c r="G82" s="307"/>
      <c r="H82" s="259"/>
      <c r="I82" s="292"/>
      <c r="J82" s="777" t="str">
        <f t="shared" si="5"/>
        <v/>
      </c>
      <c r="K82" s="292"/>
      <c r="L82" s="779"/>
      <c r="N82" s="19">
        <f t="shared" si="2"/>
        <v>0</v>
      </c>
      <c r="O82" s="20">
        <f t="shared" si="1"/>
        <v>0</v>
      </c>
      <c r="S82" s="790">
        <f t="shared" si="6"/>
        <v>0</v>
      </c>
    </row>
    <row r="83" spans="1:19" ht="15.85" customHeight="1" x14ac:dyDescent="0.25">
      <c r="A83" s="413"/>
      <c r="B83" s="304"/>
      <c r="C83" s="1635"/>
      <c r="D83" s="1635"/>
      <c r="E83" s="368"/>
      <c r="F83" s="306"/>
      <c r="G83" s="307"/>
      <c r="H83" s="259"/>
      <c r="I83" s="292"/>
      <c r="J83" s="777" t="str">
        <f t="shared" si="5"/>
        <v/>
      </c>
      <c r="K83" s="292"/>
      <c r="L83" s="779"/>
      <c r="N83" s="19">
        <f t="shared" si="2"/>
        <v>0</v>
      </c>
      <c r="O83" s="20">
        <f t="shared" si="1"/>
        <v>0</v>
      </c>
      <c r="S83" s="790">
        <f t="shared" si="6"/>
        <v>0</v>
      </c>
    </row>
    <row r="84" spans="1:19" ht="15.85" customHeight="1" x14ac:dyDescent="0.25">
      <c r="A84" s="413"/>
      <c r="B84" s="304"/>
      <c r="C84" s="1635"/>
      <c r="D84" s="1635"/>
      <c r="E84" s="368"/>
      <c r="F84" s="306"/>
      <c r="G84" s="307"/>
      <c r="H84" s="259"/>
      <c r="I84" s="292"/>
      <c r="J84" s="777" t="str">
        <f t="shared" si="5"/>
        <v/>
      </c>
      <c r="K84" s="292"/>
      <c r="L84" s="779"/>
      <c r="N84" s="19">
        <f t="shared" si="2"/>
        <v>0</v>
      </c>
      <c r="O84" s="20">
        <f t="shared" si="1"/>
        <v>0</v>
      </c>
      <c r="S84" s="790">
        <f t="shared" si="6"/>
        <v>0</v>
      </c>
    </row>
    <row r="85" spans="1:19" ht="15.85" customHeight="1" x14ac:dyDescent="0.25">
      <c r="A85" s="413"/>
      <c r="B85" s="304"/>
      <c r="C85" s="1635"/>
      <c r="D85" s="1635"/>
      <c r="E85" s="368"/>
      <c r="F85" s="306"/>
      <c r="G85" s="307"/>
      <c r="H85" s="259"/>
      <c r="I85" s="292"/>
      <c r="J85" s="777" t="str">
        <f t="shared" si="5"/>
        <v/>
      </c>
      <c r="K85" s="292"/>
      <c r="L85" s="779"/>
      <c r="N85" s="19">
        <f t="shared" si="2"/>
        <v>0</v>
      </c>
      <c r="O85" s="20">
        <f t="shared" si="1"/>
        <v>0</v>
      </c>
      <c r="S85" s="790">
        <f t="shared" si="6"/>
        <v>0</v>
      </c>
    </row>
    <row r="86" spans="1:19" ht="15.85" customHeight="1" x14ac:dyDescent="0.25">
      <c r="A86" s="413"/>
      <c r="B86" s="304"/>
      <c r="C86" s="1635"/>
      <c r="D86" s="1635"/>
      <c r="E86" s="368"/>
      <c r="F86" s="306"/>
      <c r="G86" s="307"/>
      <c r="H86" s="259"/>
      <c r="I86" s="292"/>
      <c r="J86" s="777" t="str">
        <f t="shared" si="5"/>
        <v/>
      </c>
      <c r="K86" s="292"/>
      <c r="L86" s="779"/>
      <c r="N86" s="19">
        <f t="shared" si="2"/>
        <v>0</v>
      </c>
      <c r="O86" s="20">
        <f t="shared" si="1"/>
        <v>0</v>
      </c>
      <c r="S86" s="790">
        <f t="shared" si="6"/>
        <v>0</v>
      </c>
    </row>
    <row r="87" spans="1:19" ht="15.85" customHeight="1" x14ac:dyDescent="0.25">
      <c r="A87" s="413"/>
      <c r="B87" s="304"/>
      <c r="C87" s="1635"/>
      <c r="D87" s="1635"/>
      <c r="E87" s="368"/>
      <c r="F87" s="306"/>
      <c r="G87" s="307"/>
      <c r="H87" s="259"/>
      <c r="I87" s="292"/>
      <c r="J87" s="777" t="str">
        <f t="shared" si="5"/>
        <v/>
      </c>
      <c r="K87" s="292"/>
      <c r="L87" s="779"/>
      <c r="N87" s="19">
        <f t="shared" si="2"/>
        <v>0</v>
      </c>
      <c r="O87" s="20">
        <f t="shared" si="1"/>
        <v>0</v>
      </c>
      <c r="S87" s="790">
        <f t="shared" si="6"/>
        <v>0</v>
      </c>
    </row>
    <row r="88" spans="1:19" ht="15.85" customHeight="1" x14ac:dyDescent="0.25">
      <c r="A88" s="413"/>
      <c r="B88" s="304"/>
      <c r="C88" s="1635"/>
      <c r="D88" s="1635"/>
      <c r="E88" s="368"/>
      <c r="F88" s="306"/>
      <c r="G88" s="307"/>
      <c r="H88" s="259"/>
      <c r="I88" s="292"/>
      <c r="J88" s="777" t="str">
        <f t="shared" si="5"/>
        <v/>
      </c>
      <c r="K88" s="292"/>
      <c r="L88" s="779"/>
      <c r="N88" s="19">
        <f t="shared" si="2"/>
        <v>0</v>
      </c>
      <c r="O88" s="20">
        <f t="shared" si="1"/>
        <v>0</v>
      </c>
      <c r="S88" s="790">
        <f t="shared" si="6"/>
        <v>0</v>
      </c>
    </row>
    <row r="89" spans="1:19" ht="15.85" customHeight="1" x14ac:dyDescent="0.25">
      <c r="A89" s="413"/>
      <c r="B89" s="304"/>
      <c r="C89" s="1635"/>
      <c r="D89" s="1635"/>
      <c r="E89" s="368"/>
      <c r="F89" s="306"/>
      <c r="G89" s="307"/>
      <c r="H89" s="259"/>
      <c r="I89" s="292"/>
      <c r="J89" s="777" t="str">
        <f t="shared" si="5"/>
        <v/>
      </c>
      <c r="K89" s="292"/>
      <c r="L89" s="779"/>
      <c r="N89" s="19">
        <f t="shared" si="2"/>
        <v>0</v>
      </c>
      <c r="O89" s="20">
        <f t="shared" si="1"/>
        <v>0</v>
      </c>
      <c r="S89" s="790">
        <f t="shared" si="6"/>
        <v>0</v>
      </c>
    </row>
    <row r="90" spans="1:19" ht="15.85" customHeight="1" x14ac:dyDescent="0.25">
      <c r="A90" s="413"/>
      <c r="B90" s="304"/>
      <c r="C90" s="1635"/>
      <c r="D90" s="1635"/>
      <c r="E90" s="368"/>
      <c r="F90" s="306"/>
      <c r="G90" s="307"/>
      <c r="H90" s="259"/>
      <c r="I90" s="292"/>
      <c r="J90" s="777" t="str">
        <f t="shared" si="5"/>
        <v/>
      </c>
      <c r="K90" s="292"/>
      <c r="L90" s="779"/>
      <c r="N90" s="19">
        <f t="shared" si="2"/>
        <v>0</v>
      </c>
      <c r="O90" s="20">
        <f t="shared" si="1"/>
        <v>0</v>
      </c>
      <c r="S90" s="790">
        <f t="shared" si="6"/>
        <v>0</v>
      </c>
    </row>
    <row r="91" spans="1:19" ht="15.85" customHeight="1" x14ac:dyDescent="0.25">
      <c r="A91" s="413"/>
      <c r="B91" s="304"/>
      <c r="C91" s="1635"/>
      <c r="D91" s="1635"/>
      <c r="E91" s="368"/>
      <c r="F91" s="306"/>
      <c r="G91" s="307"/>
      <c r="H91" s="259"/>
      <c r="I91" s="292"/>
      <c r="J91" s="777" t="str">
        <f t="shared" si="5"/>
        <v/>
      </c>
      <c r="K91" s="292"/>
      <c r="L91" s="779"/>
      <c r="N91" s="19">
        <f t="shared" si="2"/>
        <v>0</v>
      </c>
      <c r="O91" s="20">
        <f t="shared" si="1"/>
        <v>0</v>
      </c>
      <c r="S91" s="790">
        <f t="shared" si="6"/>
        <v>0</v>
      </c>
    </row>
    <row r="92" spans="1:19" ht="15.85" customHeight="1" x14ac:dyDescent="0.25">
      <c r="A92" s="413"/>
      <c r="B92" s="304"/>
      <c r="C92" s="1635"/>
      <c r="D92" s="1635"/>
      <c r="E92" s="368"/>
      <c r="F92" s="306"/>
      <c r="G92" s="307"/>
      <c r="H92" s="259"/>
      <c r="I92" s="292"/>
      <c r="J92" s="777" t="str">
        <f t="shared" si="5"/>
        <v/>
      </c>
      <c r="K92" s="292"/>
      <c r="L92" s="779"/>
      <c r="N92" s="19">
        <f t="shared" si="2"/>
        <v>0</v>
      </c>
      <c r="O92" s="20">
        <f t="shared" si="1"/>
        <v>0</v>
      </c>
      <c r="S92" s="790">
        <f t="shared" si="6"/>
        <v>0</v>
      </c>
    </row>
    <row r="93" spans="1:19" ht="15.85" customHeight="1" x14ac:dyDescent="0.25">
      <c r="A93" s="413"/>
      <c r="B93" s="304"/>
      <c r="C93" s="1635"/>
      <c r="D93" s="1635"/>
      <c r="E93" s="368"/>
      <c r="F93" s="306"/>
      <c r="G93" s="307"/>
      <c r="H93" s="259"/>
      <c r="I93" s="292"/>
      <c r="J93" s="777" t="str">
        <f t="shared" si="5"/>
        <v/>
      </c>
      <c r="K93" s="292"/>
      <c r="L93" s="779"/>
      <c r="N93" s="19">
        <f t="shared" si="2"/>
        <v>0</v>
      </c>
      <c r="O93" s="20">
        <f t="shared" si="1"/>
        <v>0</v>
      </c>
      <c r="S93" s="790">
        <f t="shared" si="6"/>
        <v>0</v>
      </c>
    </row>
    <row r="94" spans="1:19" ht="15.85" customHeight="1" x14ac:dyDescent="0.25">
      <c r="A94" s="413"/>
      <c r="B94" s="304"/>
      <c r="C94" s="1635"/>
      <c r="D94" s="1635"/>
      <c r="E94" s="368"/>
      <c r="F94" s="306"/>
      <c r="G94" s="307"/>
      <c r="H94" s="259"/>
      <c r="I94" s="292"/>
      <c r="J94" s="777" t="str">
        <f t="shared" si="5"/>
        <v/>
      </c>
      <c r="K94" s="292"/>
      <c r="L94" s="779"/>
      <c r="N94" s="19">
        <f t="shared" si="2"/>
        <v>0</v>
      </c>
      <c r="O94" s="20">
        <f t="shared" si="1"/>
        <v>0</v>
      </c>
      <c r="S94" s="790">
        <f t="shared" si="6"/>
        <v>0</v>
      </c>
    </row>
    <row r="95" spans="1:19" ht="15.85" customHeight="1" x14ac:dyDescent="0.25">
      <c r="A95" s="413"/>
      <c r="B95" s="304"/>
      <c r="C95" s="1635"/>
      <c r="D95" s="1635"/>
      <c r="E95" s="368"/>
      <c r="F95" s="306"/>
      <c r="G95" s="307"/>
      <c r="H95" s="259"/>
      <c r="I95" s="292"/>
      <c r="J95" s="777" t="str">
        <f t="shared" si="5"/>
        <v/>
      </c>
      <c r="K95" s="292"/>
      <c r="L95" s="779"/>
      <c r="N95" s="19">
        <f t="shared" si="2"/>
        <v>0</v>
      </c>
      <c r="O95" s="20">
        <f t="shared" si="1"/>
        <v>0</v>
      </c>
      <c r="S95" s="790">
        <f t="shared" si="6"/>
        <v>0</v>
      </c>
    </row>
    <row r="96" spans="1:19" ht="15.85" customHeight="1" x14ac:dyDescent="0.25">
      <c r="A96" s="413"/>
      <c r="B96" s="304"/>
      <c r="C96" s="1635"/>
      <c r="D96" s="1635"/>
      <c r="E96" s="368"/>
      <c r="F96" s="306"/>
      <c r="G96" s="307"/>
      <c r="H96" s="259"/>
      <c r="I96" s="292"/>
      <c r="J96" s="777" t="str">
        <f t="shared" si="5"/>
        <v/>
      </c>
      <c r="K96" s="292"/>
      <c r="L96" s="779"/>
      <c r="N96" s="19">
        <f t="shared" si="2"/>
        <v>0</v>
      </c>
      <c r="O96" s="20">
        <f t="shared" si="1"/>
        <v>0</v>
      </c>
      <c r="S96" s="790">
        <f t="shared" si="6"/>
        <v>0</v>
      </c>
    </row>
    <row r="97" spans="1:19" ht="15.85" customHeight="1" x14ac:dyDescent="0.25">
      <c r="A97" s="413"/>
      <c r="B97" s="304"/>
      <c r="C97" s="1635"/>
      <c r="D97" s="1635"/>
      <c r="E97" s="368"/>
      <c r="F97" s="306"/>
      <c r="G97" s="307"/>
      <c r="H97" s="259"/>
      <c r="I97" s="292"/>
      <c r="J97" s="777" t="str">
        <f t="shared" si="5"/>
        <v/>
      </c>
      <c r="K97" s="292"/>
      <c r="L97" s="779"/>
      <c r="N97" s="19">
        <f t="shared" si="2"/>
        <v>0</v>
      </c>
      <c r="O97" s="20">
        <f t="shared" si="1"/>
        <v>0</v>
      </c>
      <c r="S97" s="790">
        <f t="shared" si="6"/>
        <v>0</v>
      </c>
    </row>
    <row r="98" spans="1:19" ht="15.85" customHeight="1" x14ac:dyDescent="0.25">
      <c r="A98" s="413"/>
      <c r="B98" s="304"/>
      <c r="C98" s="1635"/>
      <c r="D98" s="1635"/>
      <c r="E98" s="368"/>
      <c r="F98" s="306"/>
      <c r="G98" s="307"/>
      <c r="H98" s="259"/>
      <c r="I98" s="292"/>
      <c r="J98" s="777" t="str">
        <f t="shared" si="5"/>
        <v/>
      </c>
      <c r="K98" s="292"/>
      <c r="L98" s="779"/>
      <c r="N98" s="19">
        <f t="shared" si="2"/>
        <v>0</v>
      </c>
      <c r="O98" s="20">
        <f t="shared" si="1"/>
        <v>0</v>
      </c>
      <c r="S98" s="790">
        <f t="shared" si="6"/>
        <v>0</v>
      </c>
    </row>
    <row r="99" spans="1:19" ht="15.85" customHeight="1" x14ac:dyDescent="0.25">
      <c r="A99" s="413"/>
      <c r="B99" s="304"/>
      <c r="C99" s="1635"/>
      <c r="D99" s="1635"/>
      <c r="E99" s="368"/>
      <c r="F99" s="306"/>
      <c r="G99" s="307"/>
      <c r="H99" s="259"/>
      <c r="I99" s="292"/>
      <c r="J99" s="777" t="str">
        <f t="shared" si="5"/>
        <v/>
      </c>
      <c r="K99" s="292"/>
      <c r="L99" s="779"/>
      <c r="N99" s="19">
        <f t="shared" si="2"/>
        <v>0</v>
      </c>
      <c r="O99" s="20">
        <f t="shared" si="1"/>
        <v>0</v>
      </c>
      <c r="S99" s="790">
        <f t="shared" si="6"/>
        <v>0</v>
      </c>
    </row>
    <row r="100" spans="1:19" ht="15.85" customHeight="1" x14ac:dyDescent="0.25">
      <c r="A100" s="413"/>
      <c r="B100" s="304"/>
      <c r="C100" s="1635"/>
      <c r="D100" s="1635"/>
      <c r="E100" s="368"/>
      <c r="F100" s="306"/>
      <c r="G100" s="307"/>
      <c r="H100" s="259"/>
      <c r="I100" s="292"/>
      <c r="J100" s="777" t="str">
        <f t="shared" si="5"/>
        <v/>
      </c>
      <c r="K100" s="292"/>
      <c r="L100" s="779"/>
      <c r="N100" s="19">
        <f t="shared" si="2"/>
        <v>0</v>
      </c>
      <c r="O100" s="20">
        <f t="shared" si="1"/>
        <v>0</v>
      </c>
      <c r="S100" s="790">
        <f t="shared" si="6"/>
        <v>0</v>
      </c>
    </row>
    <row r="101" spans="1:19" ht="15.85" customHeight="1" x14ac:dyDescent="0.25">
      <c r="A101" s="413"/>
      <c r="B101" s="304"/>
      <c r="C101" s="1635"/>
      <c r="D101" s="1635"/>
      <c r="E101" s="368"/>
      <c r="F101" s="306"/>
      <c r="G101" s="307"/>
      <c r="H101" s="259"/>
      <c r="I101" s="292"/>
      <c r="J101" s="777" t="str">
        <f t="shared" si="5"/>
        <v/>
      </c>
      <c r="K101" s="292"/>
      <c r="L101" s="779"/>
      <c r="N101" s="19">
        <f t="shared" si="2"/>
        <v>0</v>
      </c>
      <c r="O101" s="20">
        <f t="shared" si="1"/>
        <v>0</v>
      </c>
      <c r="S101" s="790">
        <f t="shared" si="6"/>
        <v>0</v>
      </c>
    </row>
    <row r="102" spans="1:19" ht="15.85" customHeight="1" x14ac:dyDescent="0.25">
      <c r="A102" s="413"/>
      <c r="B102" s="304"/>
      <c r="C102" s="1635"/>
      <c r="D102" s="1635"/>
      <c r="E102" s="368"/>
      <c r="F102" s="306"/>
      <c r="G102" s="307"/>
      <c r="H102" s="259"/>
      <c r="I102" s="292"/>
      <c r="J102" s="777" t="str">
        <f t="shared" si="5"/>
        <v/>
      </c>
      <c r="K102" s="292"/>
      <c r="L102" s="779"/>
      <c r="N102" s="19">
        <f t="shared" si="2"/>
        <v>0</v>
      </c>
      <c r="O102" s="20">
        <f t="shared" si="1"/>
        <v>0</v>
      </c>
      <c r="S102" s="790">
        <f t="shared" si="6"/>
        <v>0</v>
      </c>
    </row>
    <row r="103" spans="1:19" ht="15.85" customHeight="1" x14ac:dyDescent="0.25">
      <c r="A103" s="413"/>
      <c r="B103" s="304"/>
      <c r="C103" s="1635"/>
      <c r="D103" s="1635"/>
      <c r="E103" s="368"/>
      <c r="F103" s="306"/>
      <c r="G103" s="307"/>
      <c r="H103" s="259"/>
      <c r="I103" s="292"/>
      <c r="J103" s="777" t="str">
        <f t="shared" si="5"/>
        <v/>
      </c>
      <c r="K103" s="292"/>
      <c r="L103" s="779"/>
      <c r="N103" s="19">
        <f t="shared" si="2"/>
        <v>0</v>
      </c>
      <c r="O103" s="20">
        <f t="shared" si="1"/>
        <v>0</v>
      </c>
      <c r="S103" s="790">
        <f t="shared" si="6"/>
        <v>0</v>
      </c>
    </row>
    <row r="104" spans="1:19" ht="15.85" customHeight="1" x14ac:dyDescent="0.25">
      <c r="A104" s="413"/>
      <c r="B104" s="304"/>
      <c r="C104" s="1635"/>
      <c r="D104" s="1635"/>
      <c r="E104" s="368"/>
      <c r="F104" s="306"/>
      <c r="G104" s="307"/>
      <c r="H104" s="259"/>
      <c r="I104" s="292"/>
      <c r="J104" s="777" t="str">
        <f t="shared" si="5"/>
        <v/>
      </c>
      <c r="K104" s="292"/>
      <c r="L104" s="779"/>
      <c r="N104" s="19">
        <f t="shared" si="2"/>
        <v>0</v>
      </c>
      <c r="O104" s="20">
        <f t="shared" si="1"/>
        <v>0</v>
      </c>
      <c r="S104" s="790">
        <f t="shared" si="6"/>
        <v>0</v>
      </c>
    </row>
    <row r="105" spans="1:19" ht="15.85" customHeight="1" x14ac:dyDescent="0.25">
      <c r="A105" s="413"/>
      <c r="B105" s="304"/>
      <c r="C105" s="1635"/>
      <c r="D105" s="1635"/>
      <c r="E105" s="368"/>
      <c r="F105" s="306"/>
      <c r="G105" s="307"/>
      <c r="H105" s="259"/>
      <c r="I105" s="292"/>
      <c r="J105" s="777" t="str">
        <f t="shared" si="5"/>
        <v/>
      </c>
      <c r="K105" s="292"/>
      <c r="L105" s="779"/>
      <c r="N105" s="19">
        <f t="shared" si="2"/>
        <v>0</v>
      </c>
      <c r="O105" s="20">
        <f t="shared" si="1"/>
        <v>0</v>
      </c>
      <c r="S105" s="790">
        <f t="shared" si="6"/>
        <v>0</v>
      </c>
    </row>
    <row r="106" spans="1:19" ht="15.85" customHeight="1" x14ac:dyDescent="0.25">
      <c r="A106" s="413"/>
      <c r="B106" s="304"/>
      <c r="C106" s="1635"/>
      <c r="D106" s="1635"/>
      <c r="E106" s="368"/>
      <c r="F106" s="306"/>
      <c r="G106" s="307"/>
      <c r="H106" s="259"/>
      <c r="I106" s="292"/>
      <c r="J106" s="777" t="str">
        <f t="shared" si="5"/>
        <v/>
      </c>
      <c r="K106" s="292"/>
      <c r="L106" s="779"/>
      <c r="N106" s="19">
        <f t="shared" si="2"/>
        <v>0</v>
      </c>
      <c r="O106" s="20">
        <f t="shared" si="1"/>
        <v>0</v>
      </c>
      <c r="S106" s="790">
        <f t="shared" si="6"/>
        <v>0</v>
      </c>
    </row>
    <row r="107" spans="1:19" ht="15.85" customHeight="1" x14ac:dyDescent="0.25">
      <c r="A107" s="413"/>
      <c r="B107" s="304"/>
      <c r="C107" s="1635"/>
      <c r="D107" s="1635"/>
      <c r="E107" s="368"/>
      <c r="F107" s="306"/>
      <c r="G107" s="307"/>
      <c r="H107" s="259"/>
      <c r="I107" s="292"/>
      <c r="J107" s="777" t="str">
        <f t="shared" si="5"/>
        <v/>
      </c>
      <c r="K107" s="292"/>
      <c r="L107" s="779"/>
      <c r="N107" s="19">
        <f>IF(H107&gt;1,(H107*F107)-I107,IF(G107&gt;1,(F107*E107*G107)-I107,0))</f>
        <v>0</v>
      </c>
      <c r="O107" s="20">
        <f>IF(I107&gt;0,+N107/I107,0)</f>
        <v>0</v>
      </c>
      <c r="S107" s="790">
        <f t="shared" si="6"/>
        <v>0</v>
      </c>
    </row>
    <row r="108" spans="1:19" ht="15.85" customHeight="1" x14ac:dyDescent="0.25">
      <c r="A108" s="413"/>
      <c r="B108" s="304"/>
      <c r="C108" s="1635"/>
      <c r="D108" s="1635"/>
      <c r="E108" s="368"/>
      <c r="F108" s="306"/>
      <c r="G108" s="307"/>
      <c r="H108" s="259"/>
      <c r="I108" s="292"/>
      <c r="J108" s="777" t="str">
        <f t="shared" ref="J108" si="7">IF(ABS(I108)&gt;0,+I108-K108,"")</f>
        <v/>
      </c>
      <c r="K108" s="292"/>
      <c r="L108" s="779"/>
      <c r="N108" s="19">
        <f>IF(H108&gt;1,(H108*F108)-I108,IF(G108&gt;1,(F108*E108*G108)-I108,0))</f>
        <v>0</v>
      </c>
      <c r="O108" s="20">
        <f>IF(I108&gt;0,+N108/I108,0)</f>
        <v>0</v>
      </c>
      <c r="S108" s="790">
        <f t="shared" si="6"/>
        <v>0</v>
      </c>
    </row>
    <row r="109" spans="1:19" customFormat="1" ht="15.85" hidden="1" customHeight="1" x14ac:dyDescent="0.3">
      <c r="A109" s="725"/>
      <c r="B109" s="528"/>
      <c r="C109" s="528"/>
      <c r="D109" s="528"/>
      <c r="E109" s="528"/>
      <c r="F109" s="528"/>
      <c r="G109" s="528"/>
      <c r="H109" s="528"/>
      <c r="I109" s="528"/>
      <c r="J109" s="528"/>
      <c r="K109" s="528"/>
      <c r="L109" s="793"/>
    </row>
    <row r="110" spans="1:19" ht="17.399999999999999" customHeight="1" thickBot="1" x14ac:dyDescent="0.3">
      <c r="A110" s="308" t="s">
        <v>1006</v>
      </c>
      <c r="B110" s="309"/>
      <c r="C110" s="310"/>
      <c r="D110" s="310"/>
      <c r="E110" s="311"/>
      <c r="F110" s="783">
        <f>SUM(F12:F108)</f>
        <v>0</v>
      </c>
      <c r="G110" s="784"/>
      <c r="H110" s="784"/>
      <c r="I110" s="785">
        <f>SUM(I12:I108)</f>
        <v>0</v>
      </c>
      <c r="J110" s="785">
        <f>SUM(J12:J108)</f>
        <v>0</v>
      </c>
      <c r="K110" s="786">
        <f>SUM(K12:K108)</f>
        <v>0</v>
      </c>
      <c r="L110" s="11"/>
      <c r="N110" s="215"/>
      <c r="Q110" s="792" t="e">
        <f>+I110/S110</f>
        <v>#DIV/0!</v>
      </c>
      <c r="S110" s="791">
        <f>SUM(S12:S108)</f>
        <v>0</v>
      </c>
    </row>
    <row r="111" spans="1:19" ht="15.65" customHeight="1" thickBot="1" x14ac:dyDescent="0.3">
      <c r="A111" s="171"/>
      <c r="B111" s="65"/>
      <c r="C111" s="65"/>
      <c r="D111" s="65"/>
      <c r="E111" s="65"/>
      <c r="F111" s="1643" t="s">
        <v>614</v>
      </c>
      <c r="G111" s="1644"/>
      <c r="H111" s="1644"/>
      <c r="I111" s="1644"/>
      <c r="J111" s="1644"/>
      <c r="K111" s="1645"/>
      <c r="L111" s="11"/>
      <c r="N111" s="215"/>
      <c r="P111" s="5"/>
      <c r="Q111" s="1641" t="s">
        <v>650</v>
      </c>
      <c r="R111" s="5"/>
      <c r="S111" s="1641" t="s">
        <v>649</v>
      </c>
    </row>
    <row r="112" spans="1:19" ht="15.65" customHeight="1" x14ac:dyDescent="0.3">
      <c r="A112" s="725"/>
      <c r="B112" s="528"/>
      <c r="C112" s="528"/>
      <c r="D112" s="528"/>
      <c r="E112" s="528"/>
      <c r="F112" s="528"/>
      <c r="G112" s="528"/>
      <c r="H112" s="528"/>
      <c r="I112" s="528"/>
      <c r="J112" s="528"/>
      <c r="K112" s="528"/>
      <c r="L112" s="793"/>
      <c r="N112" s="215"/>
      <c r="P112" s="5"/>
      <c r="Q112" s="1641"/>
      <c r="R112" s="5"/>
      <c r="S112" s="1641"/>
    </row>
    <row r="113" spans="1:19" ht="15.65" customHeight="1" x14ac:dyDescent="0.25">
      <c r="A113" s="94" t="s">
        <v>652</v>
      </c>
      <c r="B113" s="95"/>
      <c r="C113" s="95"/>
      <c r="D113" s="95"/>
      <c r="E113" s="95"/>
      <c r="F113" s="468"/>
      <c r="G113" s="468"/>
      <c r="H113" s="468"/>
      <c r="I113" s="569"/>
      <c r="J113" s="569"/>
      <c r="K113" s="569"/>
      <c r="L113" s="11"/>
      <c r="N113" s="215"/>
      <c r="Q113" s="1642"/>
      <c r="S113" s="1642"/>
    </row>
    <row r="114" spans="1:19" ht="15.65" customHeight="1" x14ac:dyDescent="0.25">
      <c r="A114" s="789" t="s">
        <v>651</v>
      </c>
      <c r="B114" s="95"/>
      <c r="C114" s="95"/>
      <c r="D114" s="95"/>
      <c r="E114" s="95"/>
      <c r="F114" s="468"/>
      <c r="G114" s="468"/>
      <c r="H114" s="468"/>
      <c r="I114" s="569"/>
      <c r="J114" s="569"/>
      <c r="K114" s="569"/>
      <c r="L114" s="11"/>
      <c r="N114" s="215"/>
    </row>
    <row r="115" spans="1:19" ht="20.5" customHeight="1" x14ac:dyDescent="0.25">
      <c r="A115" s="794" t="s">
        <v>645</v>
      </c>
      <c r="B115" s="5" t="s">
        <v>638</v>
      </c>
      <c r="C115" s="95"/>
      <c r="D115" s="5" t="s">
        <v>630</v>
      </c>
      <c r="E115" s="5"/>
      <c r="F115" s="5" t="s">
        <v>626</v>
      </c>
      <c r="G115" s="468"/>
      <c r="H115" s="5"/>
      <c r="I115" s="5" t="s">
        <v>634</v>
      </c>
      <c r="J115" s="5"/>
      <c r="K115" s="569"/>
      <c r="L115" s="11" t="s">
        <v>620</v>
      </c>
      <c r="N115" s="215"/>
    </row>
    <row r="116" spans="1:19" ht="15.65" customHeight="1" x14ac:dyDescent="0.25">
      <c r="A116" s="794" t="s">
        <v>619</v>
      </c>
      <c r="B116" s="5" t="s">
        <v>632</v>
      </c>
      <c r="C116" s="95"/>
      <c r="D116" s="5" t="s">
        <v>628</v>
      </c>
      <c r="E116" s="5"/>
      <c r="F116" s="5" t="s">
        <v>639</v>
      </c>
      <c r="G116" s="468"/>
      <c r="H116" s="5"/>
      <c r="I116" s="5" t="s">
        <v>616</v>
      </c>
      <c r="J116" s="5"/>
      <c r="K116" s="569"/>
      <c r="L116" s="11" t="s">
        <v>633</v>
      </c>
      <c r="N116" s="215"/>
    </row>
    <row r="117" spans="1:19" ht="15.65" customHeight="1" x14ac:dyDescent="0.25">
      <c r="A117" s="794" t="s">
        <v>629</v>
      </c>
      <c r="B117" s="5" t="s">
        <v>631</v>
      </c>
      <c r="C117" s="95"/>
      <c r="D117" s="5" t="s">
        <v>625</v>
      </c>
      <c r="E117" s="5"/>
      <c r="F117" s="5" t="s">
        <v>641</v>
      </c>
      <c r="G117" s="468"/>
      <c r="H117" s="5"/>
      <c r="I117" s="5" t="s">
        <v>624</v>
      </c>
      <c r="J117" s="5"/>
      <c r="K117" s="569"/>
      <c r="L117" s="11" t="s">
        <v>637</v>
      </c>
      <c r="N117" s="215"/>
    </row>
    <row r="118" spans="1:19" ht="15.65" customHeight="1" x14ac:dyDescent="0.25">
      <c r="A118" s="794" t="s">
        <v>636</v>
      </c>
      <c r="B118" s="5" t="s">
        <v>618</v>
      </c>
      <c r="C118" s="95"/>
      <c r="D118" s="5" t="s">
        <v>647</v>
      </c>
      <c r="E118" s="5"/>
      <c r="F118" s="5" t="s">
        <v>622</v>
      </c>
      <c r="G118" s="468"/>
      <c r="H118" s="5"/>
      <c r="I118" s="5" t="s">
        <v>643</v>
      </c>
      <c r="J118" s="5"/>
      <c r="K118" s="569"/>
      <c r="L118" s="11"/>
      <c r="N118" s="215"/>
    </row>
    <row r="119" spans="1:19" ht="15.65" customHeight="1" x14ac:dyDescent="0.25">
      <c r="A119" s="794" t="s">
        <v>623</v>
      </c>
      <c r="B119" s="5" t="s">
        <v>646</v>
      </c>
      <c r="C119" s="95"/>
      <c r="D119" s="5" t="s">
        <v>640</v>
      </c>
      <c r="E119" s="5"/>
      <c r="F119" s="5" t="s">
        <v>642</v>
      </c>
      <c r="G119" s="468"/>
      <c r="H119" s="5"/>
      <c r="I119" s="5" t="s">
        <v>644</v>
      </c>
      <c r="J119" s="5"/>
      <c r="K119" s="569"/>
      <c r="L119" s="11"/>
      <c r="N119" s="215"/>
    </row>
    <row r="120" spans="1:19" ht="15.65" customHeight="1" x14ac:dyDescent="0.25">
      <c r="A120" s="794" t="s">
        <v>617</v>
      </c>
      <c r="B120" s="5" t="s">
        <v>627</v>
      </c>
      <c r="C120" s="95"/>
      <c r="D120" s="5" t="s">
        <v>621</v>
      </c>
      <c r="E120" s="5"/>
      <c r="F120" s="5" t="s">
        <v>635</v>
      </c>
      <c r="G120" s="468"/>
      <c r="H120" s="5"/>
      <c r="I120" s="5" t="s">
        <v>648</v>
      </c>
      <c r="J120" s="5"/>
      <c r="K120" s="569"/>
      <c r="L120" s="11"/>
      <c r="N120" s="215"/>
    </row>
    <row r="121" spans="1:19" ht="15.65" customHeight="1" x14ac:dyDescent="0.25">
      <c r="A121" s="788"/>
      <c r="B121" s="5"/>
      <c r="C121" s="95"/>
      <c r="D121" s="95"/>
      <c r="E121" s="5"/>
      <c r="F121" s="468"/>
      <c r="G121" s="468"/>
      <c r="H121" s="5"/>
      <c r="I121" s="569"/>
      <c r="J121" s="5"/>
      <c r="K121" s="569"/>
      <c r="L121" s="11"/>
      <c r="N121" s="215"/>
    </row>
    <row r="122" spans="1:19" ht="15.85" customHeight="1" x14ac:dyDescent="0.25">
      <c r="A122" s="22" t="s">
        <v>615</v>
      </c>
      <c r="B122" s="14"/>
      <c r="C122" s="15"/>
      <c r="D122" s="15"/>
      <c r="E122" s="98"/>
      <c r="F122" s="15"/>
      <c r="G122" s="15"/>
      <c r="H122" s="297"/>
      <c r="I122" s="15"/>
      <c r="J122" s="15"/>
      <c r="K122" s="98"/>
      <c r="L122" s="16"/>
      <c r="N122" s="215"/>
    </row>
    <row r="123" spans="1:19" ht="15.85" customHeight="1" x14ac:dyDescent="0.25">
      <c r="A123" s="10"/>
      <c r="B123" s="10"/>
      <c r="C123" s="5"/>
      <c r="D123" s="5"/>
      <c r="E123" s="5"/>
      <c r="F123" s="5"/>
      <c r="G123" s="5"/>
      <c r="H123" s="5"/>
      <c r="I123" s="5"/>
      <c r="K123" s="95"/>
      <c r="L123" s="5"/>
      <c r="N123" s="215"/>
    </row>
    <row r="124" spans="1:19" ht="15.85" customHeight="1" x14ac:dyDescent="0.25">
      <c r="A124" s="225"/>
      <c r="B124" s="560"/>
      <c r="C124" s="95"/>
      <c r="D124" s="95"/>
      <c r="E124" s="5"/>
      <c r="F124" s="95"/>
      <c r="G124" s="95"/>
      <c r="H124" s="5"/>
      <c r="I124" s="95"/>
      <c r="J124" s="10"/>
      <c r="K124" s="95"/>
      <c r="L124" s="5"/>
    </row>
    <row r="125" spans="1:19" ht="15.85" customHeight="1" x14ac:dyDescent="0.25">
      <c r="A125" s="10"/>
      <c r="B125" s="10"/>
      <c r="C125" s="5"/>
      <c r="D125" s="5"/>
      <c r="E125" s="95"/>
      <c r="F125" s="5"/>
      <c r="G125" s="5"/>
      <c r="H125" s="95"/>
      <c r="I125" s="5"/>
      <c r="J125" s="10"/>
      <c r="K125" s="95"/>
      <c r="L125" s="5"/>
    </row>
    <row r="126" spans="1:19" ht="15.85" customHeight="1" x14ac:dyDescent="0.25">
      <c r="A126" s="10"/>
      <c r="B126" s="10"/>
      <c r="C126" s="5"/>
      <c r="D126" s="5"/>
      <c r="E126" s="5"/>
      <c r="F126" s="5"/>
      <c r="G126" s="5"/>
      <c r="H126" s="5"/>
      <c r="I126" s="5"/>
      <c r="J126" s="10"/>
      <c r="K126" s="95"/>
      <c r="L126" s="5"/>
    </row>
    <row r="127" spans="1:19" ht="15.85" customHeight="1" x14ac:dyDescent="0.3">
      <c r="C127" s="787"/>
      <c r="D127" s="787"/>
      <c r="E127" s="5"/>
      <c r="H127" s="5"/>
    </row>
    <row r="128" spans="1:19" ht="15.85" customHeight="1" x14ac:dyDescent="0.25">
      <c r="A128" s="9"/>
    </row>
    <row r="140" spans="5:7" ht="15.85" customHeight="1" x14ac:dyDescent="0.25">
      <c r="E140" s="955" t="s">
        <v>1165</v>
      </c>
      <c r="F140" s="1365">
        <f>MAX($F$12:$F$108)</f>
        <v>0</v>
      </c>
      <c r="G140" s="1366" t="e">
        <f>VLOOKUP(MAX($F$12:$F$108),$F$12:$G$108,2,FALSE)</f>
        <v>#N/A</v>
      </c>
    </row>
    <row r="161" spans="3:4" ht="15.85" customHeight="1" x14ac:dyDescent="0.3">
      <c r="C161" s="528"/>
      <c r="D161" s="528"/>
    </row>
    <row r="162" spans="3:4" ht="15.85" customHeight="1" x14ac:dyDescent="0.3">
      <c r="C162" s="166"/>
      <c r="D162" s="166"/>
    </row>
  </sheetData>
  <sheetProtection algorithmName="SHA-512" hashValue="e2yAzEHYJsqKgmmVhI2slNrtVWDiu2YklEgNOT1/azIKP2pxVhhiawV3Ti2hnx41FSehytFnn8IazJE/LNDfJA==" saltValue="BgeIsYR+0gdUAWOagFi6iA==" spinCount="100000" sheet="1" objects="1" scenarios="1"/>
  <sortState xmlns:xlrd2="http://schemas.microsoft.com/office/spreadsheetml/2017/richdata2" ref="C128:C160">
    <sortCondition ref="C128:C160"/>
  </sortState>
  <mergeCells count="121">
    <mergeCell ref="Q111:Q113"/>
    <mergeCell ref="S111:S113"/>
    <mergeCell ref="C104:D104"/>
    <mergeCell ref="C105:D105"/>
    <mergeCell ref="C106:D106"/>
    <mergeCell ref="C107:D107"/>
    <mergeCell ref="C108:D108"/>
    <mergeCell ref="C103:D103"/>
    <mergeCell ref="C98:D98"/>
    <mergeCell ref="C99:D99"/>
    <mergeCell ref="C100:D100"/>
    <mergeCell ref="C101:D101"/>
    <mergeCell ref="C102:D102"/>
    <mergeCell ref="F111:K111"/>
    <mergeCell ref="C92:D92"/>
    <mergeCell ref="C93:D93"/>
    <mergeCell ref="C94:D94"/>
    <mergeCell ref="C95:D95"/>
    <mergeCell ref="C96:D96"/>
    <mergeCell ref="C97:D97"/>
    <mergeCell ref="C86:D86"/>
    <mergeCell ref="C87:D87"/>
    <mergeCell ref="C88:D88"/>
    <mergeCell ref="C89:D89"/>
    <mergeCell ref="C90:D90"/>
    <mergeCell ref="C91:D91"/>
    <mergeCell ref="C80:D80"/>
    <mergeCell ref="C81:D81"/>
    <mergeCell ref="C82:D82"/>
    <mergeCell ref="C83:D83"/>
    <mergeCell ref="C84:D84"/>
    <mergeCell ref="C85:D85"/>
    <mergeCell ref="C74:D74"/>
    <mergeCell ref="C75:D75"/>
    <mergeCell ref="C76:D76"/>
    <mergeCell ref="C77:D77"/>
    <mergeCell ref="C78:D78"/>
    <mergeCell ref="C79:D79"/>
    <mergeCell ref="C68:D68"/>
    <mergeCell ref="C69:D69"/>
    <mergeCell ref="C70:D70"/>
    <mergeCell ref="C71:D71"/>
    <mergeCell ref="C72:D72"/>
    <mergeCell ref="C73:D73"/>
    <mergeCell ref="C62:D62"/>
    <mergeCell ref="C63:D63"/>
    <mergeCell ref="C64:D64"/>
    <mergeCell ref="C65:D65"/>
    <mergeCell ref="C66:D66"/>
    <mergeCell ref="C67:D67"/>
    <mergeCell ref="C56:D56"/>
    <mergeCell ref="C57:D57"/>
    <mergeCell ref="C58:D58"/>
    <mergeCell ref="C59:D59"/>
    <mergeCell ref="C60:D60"/>
    <mergeCell ref="C61:D61"/>
    <mergeCell ref="C50:D50"/>
    <mergeCell ref="C51:D51"/>
    <mergeCell ref="C52:D52"/>
    <mergeCell ref="C53:D53"/>
    <mergeCell ref="C54:D54"/>
    <mergeCell ref="C55:D55"/>
    <mergeCell ref="C45:D45"/>
    <mergeCell ref="C46:D46"/>
    <mergeCell ref="C47:D47"/>
    <mergeCell ref="C48:D48"/>
    <mergeCell ref="C49:D49"/>
    <mergeCell ref="C39:D39"/>
    <mergeCell ref="C40:D40"/>
    <mergeCell ref="C41:D41"/>
    <mergeCell ref="C42:D42"/>
    <mergeCell ref="C43:D43"/>
    <mergeCell ref="C44:D44"/>
    <mergeCell ref="C33:D33"/>
    <mergeCell ref="C34:D34"/>
    <mergeCell ref="C35:D35"/>
    <mergeCell ref="C36:D36"/>
    <mergeCell ref="C37:D37"/>
    <mergeCell ref="C38:D38"/>
    <mergeCell ref="C27:D27"/>
    <mergeCell ref="C28:D28"/>
    <mergeCell ref="C29:D29"/>
    <mergeCell ref="C30:D30"/>
    <mergeCell ref="C31:D31"/>
    <mergeCell ref="C32:D32"/>
    <mergeCell ref="C21:D21"/>
    <mergeCell ref="C22:D22"/>
    <mergeCell ref="C23:D23"/>
    <mergeCell ref="C24:D24"/>
    <mergeCell ref="C25:D25"/>
    <mergeCell ref="C26:D26"/>
    <mergeCell ref="C5:D5"/>
    <mergeCell ref="C12:D12"/>
    <mergeCell ref="C13:D13"/>
    <mergeCell ref="C14:D14"/>
    <mergeCell ref="C15:D15"/>
    <mergeCell ref="C16:D16"/>
    <mergeCell ref="C7:D7"/>
    <mergeCell ref="C8:D10"/>
    <mergeCell ref="C11:D11"/>
    <mergeCell ref="C17:D17"/>
    <mergeCell ref="C18:D18"/>
    <mergeCell ref="C19:D19"/>
    <mergeCell ref="C20:D20"/>
    <mergeCell ref="L8:L10"/>
    <mergeCell ref="N8:O8"/>
    <mergeCell ref="F9:F10"/>
    <mergeCell ref="G9:H9"/>
    <mergeCell ref="I9:I10"/>
    <mergeCell ref="J9:J10"/>
    <mergeCell ref="K9:K10"/>
    <mergeCell ref="N9:O9"/>
    <mergeCell ref="A2:L2"/>
    <mergeCell ref="A3:I3"/>
    <mergeCell ref="A5:B5"/>
    <mergeCell ref="G5:H5"/>
    <mergeCell ref="N7:O7"/>
    <mergeCell ref="A8:A10"/>
    <mergeCell ref="B8:B10"/>
    <mergeCell ref="E8:E10"/>
    <mergeCell ref="F8:K8"/>
  </mergeCells>
  <conditionalFormatting sqref="A4:A5">
    <cfRule type="expression" dxfId="475" priority="72">
      <formula>CELL("protect",A4)=0</formula>
    </cfRule>
  </conditionalFormatting>
  <conditionalFormatting sqref="A12">
    <cfRule type="expression" dxfId="474" priority="10" stopIfTrue="1">
      <formula>CELL("protect",A12)=0</formula>
    </cfRule>
  </conditionalFormatting>
  <conditionalFormatting sqref="A13:A108 F13:F108">
    <cfRule type="expression" dxfId="473" priority="44">
      <formula>CELL("protect",A13)=0</formula>
    </cfRule>
  </conditionalFormatting>
  <conditionalFormatting sqref="A110">
    <cfRule type="expression" dxfId="472" priority="52">
      <formula>CELL("protect",A110)=0</formula>
    </cfRule>
  </conditionalFormatting>
  <conditionalFormatting sqref="A115:A122">
    <cfRule type="expression" dxfId="471" priority="31">
      <formula>CELL("protect",A115)=0</formula>
    </cfRule>
  </conditionalFormatting>
  <conditionalFormatting sqref="A7:C8">
    <cfRule type="expression" dxfId="470" priority="78">
      <formula>CELL("protect",A7)=0</formula>
    </cfRule>
  </conditionalFormatting>
  <conditionalFormatting sqref="A110:C111">
    <cfRule type="expression" dxfId="469" priority="53">
      <formula>CELL("protect",A110)=0</formula>
    </cfRule>
  </conditionalFormatting>
  <conditionalFormatting sqref="A123:C126">
    <cfRule type="expression" dxfId="468" priority="63">
      <formula>CELL("protect",A123)=0</formula>
    </cfRule>
  </conditionalFormatting>
  <conditionalFormatting sqref="B12:D12">
    <cfRule type="expression" dxfId="467" priority="5" stopIfTrue="1">
      <formula>CELL("protect",B12)=0</formula>
    </cfRule>
  </conditionalFormatting>
  <conditionalFormatting sqref="C4:C6">
    <cfRule type="expression" dxfId="466" priority="71">
      <formula>CELL("protect",C4)=0</formula>
    </cfRule>
  </conditionalFormatting>
  <conditionalFormatting sqref="C13:C108">
    <cfRule type="expression" dxfId="465" priority="16">
      <formula>CELL("protect",C13)=0</formula>
    </cfRule>
  </conditionalFormatting>
  <conditionalFormatting sqref="D3:D4">
    <cfRule type="expression" dxfId="464" priority="26">
      <formula>CELL("protect",D3)=0</formula>
    </cfRule>
  </conditionalFormatting>
  <conditionalFormatting sqref="D6:L6 D110:D111 D113:D126 A161:D1048576">
    <cfRule type="expression" dxfId="463" priority="28">
      <formula>CELL("protect",A6)=0</formula>
    </cfRule>
  </conditionalFormatting>
  <conditionalFormatting sqref="E7:E8">
    <cfRule type="expression" dxfId="462" priority="77">
      <formula>CELL("protect",E7)=0</formula>
    </cfRule>
  </conditionalFormatting>
  <conditionalFormatting sqref="E12 I12 K12">
    <cfRule type="expression" dxfId="461" priority="8">
      <formula>CELL("protect",A12)=0</formula>
    </cfRule>
  </conditionalFormatting>
  <conditionalFormatting sqref="E13:F97 A13:B108 H62:I97 M10:O97 S13:XFD108 Q62:R97">
    <cfRule type="expression" dxfId="460" priority="45">
      <formula>CELL("protect",A10)=0</formula>
    </cfRule>
  </conditionalFormatting>
  <conditionalFormatting sqref="E122:H1048576">
    <cfRule type="expression" dxfId="459" priority="2">
      <formula>CELL("protect",E122)=0</formula>
    </cfRule>
  </conditionalFormatting>
  <conditionalFormatting sqref="E110:I110 L4:L6 L110:O111 E98:I108 G12:I61 B12 A2 N2:O2 A3:C3 B4 M4 M5:O6 F7:L7 L8 I9 T10:XFD10 L11 R11:XFD12 Q11:Q61 R21:R61 T110:XFD113 E111:F111 M112:O112 R113 A113:C114 E113:I114 L113:O121 Q114:XFD1048576 B115:D120 F115:G121 I115:I126 C121 B122:C122 K122:O1048576 J124:J126 A127:B160 I127:J1048576">
    <cfRule type="expression" dxfId="458" priority="82">
      <formula>CELL("protect",A2)=0</formula>
    </cfRule>
  </conditionalFormatting>
  <conditionalFormatting sqref="F8:F9">
    <cfRule type="expression" dxfId="457" priority="73">
      <formula>CELL("protect",F8)=0</formula>
    </cfRule>
  </conditionalFormatting>
  <conditionalFormatting sqref="F12">
    <cfRule type="expression" dxfId="456" priority="7">
      <formula>CELL("protect",F12)=0</formula>
    </cfRule>
  </conditionalFormatting>
  <conditionalFormatting sqref="F110:G110">
    <cfRule type="expression" dxfId="455" priority="81">
      <formula>CELL("protect",F110)=0</formula>
    </cfRule>
  </conditionalFormatting>
  <conditionalFormatting sqref="G9:G10">
    <cfRule type="expression" dxfId="454" priority="58">
      <formula>CELL("protect",G9)=0</formula>
    </cfRule>
  </conditionalFormatting>
  <conditionalFormatting sqref="G62:G97">
    <cfRule type="expression" dxfId="453" priority="42">
      <formula>CELL("protect",G62)=0</formula>
    </cfRule>
  </conditionalFormatting>
  <conditionalFormatting sqref="H10">
    <cfRule type="expression" dxfId="452" priority="57">
      <formula>CELL("protect",H10)=0</formula>
    </cfRule>
  </conditionalFormatting>
  <conditionalFormatting sqref="I12:I108">
    <cfRule type="expression" dxfId="451" priority="43">
      <formula>CELL("protect",I12)=0</formula>
    </cfRule>
  </conditionalFormatting>
  <conditionalFormatting sqref="I5:J5 L5">
    <cfRule type="expression" dxfId="450" priority="80">
      <formula>CELL("protect",I5)=0</formula>
    </cfRule>
  </conditionalFormatting>
  <conditionalFormatting sqref="I110:L110">
    <cfRule type="expression" dxfId="449" priority="64">
      <formula>CELL("protect",I110)=0</formula>
    </cfRule>
  </conditionalFormatting>
  <conditionalFormatting sqref="J12:J108">
    <cfRule type="expression" dxfId="448" priority="3">
      <formula>CELL("protect",J12)=0</formula>
    </cfRule>
    <cfRule type="expression" dxfId="447" priority="4">
      <formula>CELL("protect",J12)=0</formula>
    </cfRule>
  </conditionalFormatting>
  <conditionalFormatting sqref="J110:L110 E3:M3">
    <cfRule type="expression" dxfId="446" priority="65">
      <formula>CELL("protect",E3)=0</formula>
    </cfRule>
  </conditionalFormatting>
  <conditionalFormatting sqref="K13:K108">
    <cfRule type="expression" dxfId="445" priority="40">
      <formula>CELL("protect",K13)=0</formula>
    </cfRule>
    <cfRule type="expression" dxfId="444" priority="41">
      <formula>CELL("protect",K13)=0</formula>
    </cfRule>
  </conditionalFormatting>
  <conditionalFormatting sqref="L3:L4 I4:J4 G4:G5">
    <cfRule type="expression" dxfId="443" priority="70">
      <formula>CELL("Protect",G3)=0</formula>
    </cfRule>
  </conditionalFormatting>
  <conditionalFormatting sqref="L12">
    <cfRule type="expression" dxfId="442" priority="6">
      <formula>CELL("protect",L12)=0</formula>
    </cfRule>
  </conditionalFormatting>
  <conditionalFormatting sqref="L13:L43 L45:L108">
    <cfRule type="expression" dxfId="441" priority="9">
      <formula>CELL("protect",L14)=0</formula>
    </cfRule>
  </conditionalFormatting>
  <conditionalFormatting sqref="L44">
    <cfRule type="expression" dxfId="440" priority="259">
      <formula>CELL("protect",#REF!)=0</formula>
    </cfRule>
  </conditionalFormatting>
  <conditionalFormatting sqref="M8:N9 M7">
    <cfRule type="expression" dxfId="439" priority="75">
      <formula>CELL("protect",M7)=0</formula>
    </cfRule>
  </conditionalFormatting>
  <conditionalFormatting sqref="P21:P97">
    <cfRule type="expression" dxfId="438" priority="12">
      <formula>CELL("protect",P21)=0</formula>
    </cfRule>
  </conditionalFormatting>
  <conditionalFormatting sqref="P2:XFD9 P11:P12 M98:R108 P110:P1048576">
    <cfRule type="expression" dxfId="437" priority="14">
      <formula>CELL("protect",M2)=0</formula>
    </cfRule>
  </conditionalFormatting>
  <conditionalFormatting sqref="Q110:S112">
    <cfRule type="expression" dxfId="436" priority="15">
      <formula>CELL("protect",Q110)=0</formula>
    </cfRule>
  </conditionalFormatting>
  <conditionalFormatting sqref="N7">
    <cfRule type="expression" dxfId="435" priority="1">
      <formula>CELL("protect",N7)=0</formula>
    </cfRule>
  </conditionalFormatting>
  <dataValidations count="1">
    <dataValidation type="whole" allowBlank="1" showInputMessage="1" showErrorMessage="1" error="Enter whole amounts only (no less than negative 20,000).  Round cents to the nearest dollar." sqref="I12:I108 K12:K108" xr:uid="{1E820B0B-AD63-487D-AB5D-EF3F0F12651B}">
      <formula1>-20000</formula1>
      <formula2>999999999999999000000</formula2>
    </dataValidation>
  </dataValidations>
  <printOptions horizontalCentered="1"/>
  <pageMargins left="0.25" right="0.25" top="0.45" bottom="0.4" header="0.25" footer="0.2"/>
  <pageSetup scale="54" fitToHeight="2" orientation="landscape" r:id="rId1"/>
  <headerFooter>
    <oddFooter>&amp;C&amp;"Tahoma,Regular"&amp;10page &amp;P of &amp;N&amp;R&amp;"Tahoma,Regular"&amp;10ID-46, Schedule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7457" r:id="rId4" name="Check Box 1">
              <controlPr defaultSize="0" autoFill="0" autoLine="0" autoPict="0">
                <anchor moveWithCells="1" sizeWithCells="1">
                  <from>
                    <xdr:col>9</xdr:col>
                    <xdr:colOff>0</xdr:colOff>
                    <xdr:row>1</xdr:row>
                    <xdr:rowOff>0</xdr:rowOff>
                  </from>
                  <to>
                    <xdr:col>9</xdr:col>
                    <xdr:colOff>0</xdr:colOff>
                    <xdr:row>1</xdr:row>
                    <xdr:rowOff>103367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BC9C-CC98-416C-A4F8-7C452D3D5D4E}">
  <sheetPr codeName="Sheet10">
    <pageSetUpPr fitToPage="1"/>
  </sheetPr>
  <dimension ref="A1:P79"/>
  <sheetViews>
    <sheetView showGridLines="0" zoomScale="75" zoomScaleNormal="75" zoomScaleSheetLayoutView="70" workbookViewId="0">
      <pane ySplit="10" topLeftCell="A12" activePane="bottomLeft" state="frozen"/>
      <selection activeCell="F25" sqref="F25"/>
      <selection pane="bottomLeft" activeCell="A12" sqref="A12"/>
    </sheetView>
  </sheetViews>
  <sheetFormatPr defaultColWidth="9" defaultRowHeight="15.85" customHeight="1" x14ac:dyDescent="0.25"/>
  <cols>
    <col min="1" max="1" width="39.88671875" style="12" customWidth="1"/>
    <col min="2" max="2" width="16.77734375" style="12" customWidth="1"/>
    <col min="3" max="3" width="38.88671875" style="12" customWidth="1"/>
    <col min="4" max="4" width="10.6640625" style="12" customWidth="1"/>
    <col min="5" max="5" width="10.44140625" style="12" customWidth="1"/>
    <col min="6" max="7" width="13.21875" style="12" customWidth="1"/>
    <col min="8" max="8" width="14" style="12" customWidth="1"/>
    <col min="9" max="9" width="13.21875" style="12" customWidth="1"/>
    <col min="10" max="10" width="13.21875" style="215" customWidth="1"/>
    <col min="11" max="11" width="36.77734375" style="12" customWidth="1"/>
    <col min="12" max="12" width="5.6640625" style="12" customWidth="1"/>
    <col min="13" max="14" width="10.88671875" style="12" customWidth="1"/>
    <col min="15" max="16384" width="9" style="12"/>
  </cols>
  <sheetData>
    <row r="1" spans="1:16" s="520" customFormat="1" ht="15.05" x14ac:dyDescent="0.25">
      <c r="A1" s="1463" t="s">
        <v>433</v>
      </c>
      <c r="B1" s="1464"/>
      <c r="C1" s="1464"/>
      <c r="D1" s="1464"/>
      <c r="E1" s="1464"/>
      <c r="F1" s="1464"/>
      <c r="G1" s="1464"/>
      <c r="H1" s="1464"/>
      <c r="I1" s="1464"/>
      <c r="J1" s="1464"/>
      <c r="K1" s="1465"/>
    </row>
    <row r="2" spans="1:16" s="520" customFormat="1" ht="15.05" x14ac:dyDescent="0.25">
      <c r="A2" s="1466"/>
      <c r="B2" s="1493"/>
      <c r="C2" s="1493"/>
      <c r="D2" s="1493"/>
      <c r="E2" s="1493"/>
      <c r="F2" s="1493"/>
      <c r="G2" s="1493"/>
      <c r="H2" s="1493"/>
      <c r="I2" s="740"/>
      <c r="J2" s="736"/>
      <c r="K2" s="477"/>
      <c r="N2" s="365"/>
    </row>
    <row r="3" spans="1:16" s="520" customFormat="1" ht="15.85" customHeight="1" x14ac:dyDescent="0.25">
      <c r="A3" s="64" t="s">
        <v>95</v>
      </c>
      <c r="C3" s="737" t="s">
        <v>45</v>
      </c>
      <c r="F3" s="737" t="s">
        <v>96</v>
      </c>
      <c r="G3" s="737"/>
      <c r="H3" s="737"/>
      <c r="I3" s="737" t="s">
        <v>65</v>
      </c>
      <c r="K3" s="477"/>
      <c r="N3" s="365"/>
    </row>
    <row r="4" spans="1:16" s="520" customFormat="1" ht="15.85" customHeight="1" x14ac:dyDescent="0.25">
      <c r="A4" s="1474">
        <f>'Cover Page'!$A$8</f>
        <v>0</v>
      </c>
      <c r="B4" s="1496"/>
      <c r="C4" s="738">
        <f>'Cover Page'!$F$8</f>
        <v>0</v>
      </c>
      <c r="F4" s="1497">
        <f>'Cover Page'!$K$8</f>
        <v>0</v>
      </c>
      <c r="G4" s="1497"/>
      <c r="H4" s="739"/>
      <c r="I4" s="739" t="str">
        <f>TEXT('Cover Page'!$K$10,"mm/dd/yy")&amp;" to "&amp;TEXT('Cover Page'!$M$10,"mm/dd/yy")</f>
        <v>07/01/24 to 06/30/25</v>
      </c>
      <c r="K4" s="477"/>
      <c r="M4" s="367" t="s">
        <v>363</v>
      </c>
    </row>
    <row r="5" spans="1:16" s="520" customFormat="1" ht="15.65" x14ac:dyDescent="0.3">
      <c r="A5" s="725"/>
      <c r="B5" s="528"/>
      <c r="C5" s="731"/>
      <c r="D5" s="731"/>
      <c r="E5" s="24"/>
      <c r="F5" s="24"/>
      <c r="G5" s="23"/>
      <c r="H5" s="422"/>
      <c r="I5" s="486"/>
      <c r="J5" s="773"/>
      <c r="K5" s="732"/>
      <c r="M5" s="367" t="s">
        <v>362</v>
      </c>
    </row>
    <row r="6" spans="1:16" s="5" customFormat="1" ht="15.05" thickBot="1" x14ac:dyDescent="0.3">
      <c r="A6" s="396" t="s">
        <v>9</v>
      </c>
      <c r="B6" s="396" t="s">
        <v>324</v>
      </c>
      <c r="C6" s="3" t="s">
        <v>325</v>
      </c>
      <c r="D6" s="396" t="s">
        <v>326</v>
      </c>
      <c r="E6" s="4" t="s">
        <v>334</v>
      </c>
      <c r="F6" s="3" t="s">
        <v>328</v>
      </c>
      <c r="G6" s="3" t="s">
        <v>329</v>
      </c>
      <c r="H6" s="3" t="s">
        <v>330</v>
      </c>
      <c r="I6" s="3" t="s">
        <v>331</v>
      </c>
      <c r="J6" s="3" t="s">
        <v>332</v>
      </c>
      <c r="K6" s="66" t="s">
        <v>333</v>
      </c>
      <c r="M6" s="1602" t="s">
        <v>1298</v>
      </c>
      <c r="N6" s="1603"/>
    </row>
    <row r="7" spans="1:16" s="314" customFormat="1" ht="18" customHeight="1" x14ac:dyDescent="0.3">
      <c r="A7" s="1614" t="s">
        <v>277</v>
      </c>
      <c r="B7" s="1550" t="s">
        <v>319</v>
      </c>
      <c r="C7" s="1617" t="s">
        <v>35</v>
      </c>
      <c r="D7" s="1619" t="s">
        <v>279</v>
      </c>
      <c r="E7" s="1608" t="s">
        <v>168</v>
      </c>
      <c r="F7" s="1609"/>
      <c r="G7" s="1609"/>
      <c r="H7" s="1609"/>
      <c r="I7" s="1609"/>
      <c r="J7" s="1610"/>
      <c r="K7" s="1531" t="s">
        <v>1141</v>
      </c>
      <c r="M7" s="1606" t="s">
        <v>275</v>
      </c>
      <c r="N7" s="1607"/>
    </row>
    <row r="8" spans="1:16" s="5" customFormat="1" ht="15.05" customHeight="1" x14ac:dyDescent="0.25">
      <c r="A8" s="1615"/>
      <c r="B8" s="1551"/>
      <c r="C8" s="1618"/>
      <c r="D8" s="1620"/>
      <c r="E8" s="1622" t="s">
        <v>306</v>
      </c>
      <c r="F8" s="1624" t="s">
        <v>350</v>
      </c>
      <c r="G8" s="1625"/>
      <c r="H8" s="1604" t="s">
        <v>604</v>
      </c>
      <c r="I8" s="1577" t="s">
        <v>601</v>
      </c>
      <c r="J8" s="1626" t="s">
        <v>602</v>
      </c>
      <c r="K8" s="1628"/>
      <c r="M8" s="1602" t="s">
        <v>276</v>
      </c>
      <c r="N8" s="1603"/>
    </row>
    <row r="9" spans="1:16" s="5" customFormat="1" ht="29.45" customHeight="1" thickBot="1" x14ac:dyDescent="0.3">
      <c r="A9" s="1616"/>
      <c r="B9" s="1552"/>
      <c r="C9" s="1541"/>
      <c r="D9" s="1621"/>
      <c r="E9" s="1623"/>
      <c r="F9" s="775" t="s">
        <v>348</v>
      </c>
      <c r="G9" s="775" t="s">
        <v>349</v>
      </c>
      <c r="H9" s="1605"/>
      <c r="I9" s="1605"/>
      <c r="J9" s="1627"/>
      <c r="K9" s="1532"/>
      <c r="M9" s="734" t="s">
        <v>599</v>
      </c>
      <c r="N9" s="734" t="s">
        <v>600</v>
      </c>
    </row>
    <row r="10" spans="1:16" s="5" customFormat="1" ht="15.85" customHeight="1" x14ac:dyDescent="0.25">
      <c r="A10" s="300" t="s">
        <v>263</v>
      </c>
      <c r="B10" s="301" t="s">
        <v>353</v>
      </c>
      <c r="C10" s="300" t="s">
        <v>278</v>
      </c>
      <c r="D10" s="302" t="s">
        <v>356</v>
      </c>
      <c r="E10" s="366" t="s">
        <v>358</v>
      </c>
      <c r="F10" s="561" t="s">
        <v>351</v>
      </c>
      <c r="G10" s="561" t="s">
        <v>352</v>
      </c>
      <c r="H10" s="561" t="s">
        <v>280</v>
      </c>
      <c r="I10" s="561" t="s">
        <v>666</v>
      </c>
      <c r="J10" s="561"/>
      <c r="K10" s="776"/>
      <c r="M10" s="17"/>
      <c r="N10" s="17"/>
    </row>
    <row r="11" spans="1:16" s="5" customFormat="1" ht="15.85" hidden="1" customHeight="1" x14ac:dyDescent="0.25">
      <c r="A11" s="1277"/>
      <c r="B11" s="1278"/>
      <c r="C11" s="569"/>
      <c r="D11" s="1278"/>
      <c r="E11" s="1278"/>
      <c r="F11" s="1279"/>
      <c r="G11" s="1279"/>
      <c r="H11" s="1280"/>
      <c r="I11" s="1281"/>
      <c r="J11" s="1279"/>
      <c r="K11" s="216"/>
      <c r="M11" s="17"/>
      <c r="N11" s="17"/>
    </row>
    <row r="12" spans="1:16" s="5" customFormat="1" ht="15.85" customHeight="1" x14ac:dyDescent="0.25">
      <c r="A12" s="413"/>
      <c r="B12" s="304"/>
      <c r="C12" s="305"/>
      <c r="D12" s="368"/>
      <c r="E12" s="306"/>
      <c r="F12" s="307"/>
      <c r="G12" s="259"/>
      <c r="H12" s="434"/>
      <c r="I12" s="777" t="str">
        <f t="shared" ref="I12:I45" si="0">IF(ABS(H12)&gt;0,+H12-J12,"")</f>
        <v/>
      </c>
      <c r="J12" s="292"/>
      <c r="K12" s="779"/>
      <c r="M12" s="19">
        <f>IF(G12&gt;1,(G12*E12)-H12,IF(F12&gt;1,(E12*D12*F12)-H12,0))</f>
        <v>0</v>
      </c>
      <c r="N12" s="20">
        <f t="shared" ref="N12:N65" si="1">IF(H12&gt;0,+M12/H12,0)</f>
        <v>0</v>
      </c>
    </row>
    <row r="13" spans="1:16" ht="15.85" customHeight="1" x14ac:dyDescent="0.25">
      <c r="A13" s="413"/>
      <c r="B13" s="304"/>
      <c r="C13" s="305"/>
      <c r="D13" s="368"/>
      <c r="E13" s="306"/>
      <c r="F13" s="307"/>
      <c r="G13" s="259"/>
      <c r="H13" s="292"/>
      <c r="I13" s="777" t="str">
        <f t="shared" si="0"/>
        <v/>
      </c>
      <c r="J13" s="292"/>
      <c r="K13" s="779"/>
      <c r="M13" s="19">
        <f t="shared" ref="M13:M66" si="2">IF(G13&gt;1,(G13*E13)-H13,IF(F13&gt;1,(E13*D13*F13)-H13,0))</f>
        <v>0</v>
      </c>
      <c r="N13" s="20">
        <f t="shared" si="1"/>
        <v>0</v>
      </c>
      <c r="P13" s="535"/>
    </row>
    <row r="14" spans="1:16" ht="15.85" customHeight="1" x14ac:dyDescent="0.25">
      <c r="A14" s="413"/>
      <c r="B14" s="304"/>
      <c r="C14" s="305"/>
      <c r="D14" s="368"/>
      <c r="E14" s="306"/>
      <c r="F14" s="307"/>
      <c r="G14" s="259"/>
      <c r="H14" s="292"/>
      <c r="I14" s="777" t="str">
        <f t="shared" si="0"/>
        <v/>
      </c>
      <c r="J14" s="292"/>
      <c r="K14" s="779"/>
      <c r="M14" s="19">
        <f t="shared" si="2"/>
        <v>0</v>
      </c>
      <c r="N14" s="20">
        <f t="shared" si="1"/>
        <v>0</v>
      </c>
      <c r="P14" s="535"/>
    </row>
    <row r="15" spans="1:16" ht="15.85" customHeight="1" x14ac:dyDescent="0.25">
      <c r="A15" s="413"/>
      <c r="B15" s="304"/>
      <c r="C15" s="305"/>
      <c r="D15" s="368"/>
      <c r="E15" s="306"/>
      <c r="F15" s="307"/>
      <c r="G15" s="259"/>
      <c r="H15" s="292"/>
      <c r="I15" s="777" t="str">
        <f t="shared" si="0"/>
        <v/>
      </c>
      <c r="J15" s="292"/>
      <c r="K15" s="779"/>
      <c r="M15" s="19">
        <f t="shared" si="2"/>
        <v>0</v>
      </c>
      <c r="N15" s="20">
        <f t="shared" si="1"/>
        <v>0</v>
      </c>
      <c r="P15" s="535"/>
    </row>
    <row r="16" spans="1:16" ht="15.85" customHeight="1" x14ac:dyDescent="0.25">
      <c r="A16" s="413"/>
      <c r="B16" s="304"/>
      <c r="C16" s="305"/>
      <c r="D16" s="368"/>
      <c r="E16" s="306"/>
      <c r="F16" s="307"/>
      <c r="G16" s="259"/>
      <c r="H16" s="292"/>
      <c r="I16" s="777" t="str">
        <f t="shared" si="0"/>
        <v/>
      </c>
      <c r="J16" s="292"/>
      <c r="K16" s="779"/>
      <c r="M16" s="19">
        <f t="shared" si="2"/>
        <v>0</v>
      </c>
      <c r="N16" s="20">
        <f t="shared" si="1"/>
        <v>0</v>
      </c>
      <c r="P16" s="535"/>
    </row>
    <row r="17" spans="1:16" ht="15.85" customHeight="1" x14ac:dyDescent="0.25">
      <c r="A17" s="413"/>
      <c r="B17" s="304"/>
      <c r="C17" s="305"/>
      <c r="D17" s="368"/>
      <c r="E17" s="306"/>
      <c r="F17" s="307"/>
      <c r="G17" s="259"/>
      <c r="H17" s="292"/>
      <c r="I17" s="777" t="str">
        <f t="shared" si="0"/>
        <v/>
      </c>
      <c r="J17" s="292"/>
      <c r="K17" s="779"/>
      <c r="M17" s="19">
        <f>IF(G17&gt;1,(G17*E17)-H17,IF(F17&gt;1,(E17*D17*F17)-H17,0))</f>
        <v>0</v>
      </c>
      <c r="N17" s="20">
        <f t="shared" si="1"/>
        <v>0</v>
      </c>
      <c r="P17" s="535"/>
    </row>
    <row r="18" spans="1:16" ht="15.85" customHeight="1" x14ac:dyDescent="0.25">
      <c r="A18" s="413"/>
      <c r="B18" s="304"/>
      <c r="C18" s="305"/>
      <c r="D18" s="368"/>
      <c r="E18" s="306"/>
      <c r="F18" s="307"/>
      <c r="G18" s="259"/>
      <c r="H18" s="292"/>
      <c r="I18" s="777" t="str">
        <f t="shared" si="0"/>
        <v/>
      </c>
      <c r="J18" s="292"/>
      <c r="K18" s="779"/>
      <c r="M18" s="19">
        <f t="shared" si="2"/>
        <v>0</v>
      </c>
      <c r="N18" s="20">
        <f t="shared" si="1"/>
        <v>0</v>
      </c>
      <c r="P18" s="535"/>
    </row>
    <row r="19" spans="1:16" ht="15.85" customHeight="1" x14ac:dyDescent="0.25">
      <c r="A19" s="413"/>
      <c r="B19" s="304"/>
      <c r="C19" s="305"/>
      <c r="D19" s="368"/>
      <c r="E19" s="306"/>
      <c r="F19" s="307"/>
      <c r="G19" s="259"/>
      <c r="H19" s="292"/>
      <c r="I19" s="777" t="str">
        <f t="shared" si="0"/>
        <v/>
      </c>
      <c r="J19" s="292"/>
      <c r="K19" s="779"/>
      <c r="M19" s="19">
        <f t="shared" si="2"/>
        <v>0</v>
      </c>
      <c r="N19" s="20">
        <f t="shared" si="1"/>
        <v>0</v>
      </c>
      <c r="P19" s="535"/>
    </row>
    <row r="20" spans="1:16" ht="15.85" customHeight="1" x14ac:dyDescent="0.25">
      <c r="A20" s="413"/>
      <c r="B20" s="304"/>
      <c r="C20" s="305"/>
      <c r="D20" s="368"/>
      <c r="E20" s="306"/>
      <c r="F20" s="307"/>
      <c r="G20" s="259"/>
      <c r="H20" s="292"/>
      <c r="I20" s="777" t="str">
        <f t="shared" si="0"/>
        <v/>
      </c>
      <c r="J20" s="292"/>
      <c r="K20" s="779"/>
      <c r="M20" s="19">
        <f t="shared" si="2"/>
        <v>0</v>
      </c>
      <c r="N20" s="20">
        <f t="shared" si="1"/>
        <v>0</v>
      </c>
      <c r="P20" s="535"/>
    </row>
    <row r="21" spans="1:16" ht="15.85" customHeight="1" x14ac:dyDescent="0.25">
      <c r="A21" s="413"/>
      <c r="B21" s="304"/>
      <c r="C21" s="305"/>
      <c r="D21" s="368"/>
      <c r="E21" s="306"/>
      <c r="F21" s="307"/>
      <c r="G21" s="259"/>
      <c r="H21" s="292"/>
      <c r="I21" s="777" t="str">
        <f t="shared" si="0"/>
        <v/>
      </c>
      <c r="J21" s="292"/>
      <c r="K21" s="779"/>
      <c r="M21" s="19">
        <f t="shared" si="2"/>
        <v>0</v>
      </c>
      <c r="N21" s="20">
        <f t="shared" si="1"/>
        <v>0</v>
      </c>
    </row>
    <row r="22" spans="1:16" ht="15.85" customHeight="1" x14ac:dyDescent="0.25">
      <c r="A22" s="413"/>
      <c r="B22" s="304"/>
      <c r="C22" s="305"/>
      <c r="D22" s="368"/>
      <c r="E22" s="306"/>
      <c r="F22" s="307"/>
      <c r="G22" s="259"/>
      <c r="H22" s="292"/>
      <c r="I22" s="777" t="str">
        <f t="shared" si="0"/>
        <v/>
      </c>
      <c r="J22" s="292"/>
      <c r="K22" s="779"/>
      <c r="M22" s="19">
        <f t="shared" si="2"/>
        <v>0</v>
      </c>
      <c r="N22" s="20">
        <f t="shared" si="1"/>
        <v>0</v>
      </c>
    </row>
    <row r="23" spans="1:16" ht="15.85" customHeight="1" x14ac:dyDescent="0.25">
      <c r="A23" s="413"/>
      <c r="B23" s="304"/>
      <c r="C23" s="305"/>
      <c r="D23" s="368"/>
      <c r="E23" s="306"/>
      <c r="F23" s="307"/>
      <c r="G23" s="259"/>
      <c r="H23" s="292"/>
      <c r="I23" s="777" t="str">
        <f t="shared" si="0"/>
        <v/>
      </c>
      <c r="J23" s="292"/>
      <c r="K23" s="779"/>
      <c r="M23" s="19">
        <f t="shared" si="2"/>
        <v>0</v>
      </c>
      <c r="N23" s="20">
        <f t="shared" si="1"/>
        <v>0</v>
      </c>
    </row>
    <row r="24" spans="1:16" ht="15.85" customHeight="1" x14ac:dyDescent="0.25">
      <c r="A24" s="413"/>
      <c r="B24" s="304"/>
      <c r="C24" s="305"/>
      <c r="D24" s="368"/>
      <c r="E24" s="306"/>
      <c r="F24" s="307"/>
      <c r="G24" s="259"/>
      <c r="H24" s="292"/>
      <c r="I24" s="777" t="str">
        <f t="shared" si="0"/>
        <v/>
      </c>
      <c r="J24" s="292"/>
      <c r="K24" s="779"/>
      <c r="M24" s="19">
        <f t="shared" si="2"/>
        <v>0</v>
      </c>
      <c r="N24" s="20">
        <f t="shared" si="1"/>
        <v>0</v>
      </c>
    </row>
    <row r="25" spans="1:16" ht="15.85" customHeight="1" x14ac:dyDescent="0.25">
      <c r="A25" s="413"/>
      <c r="B25" s="304"/>
      <c r="C25" s="305"/>
      <c r="D25" s="368"/>
      <c r="E25" s="306"/>
      <c r="F25" s="307"/>
      <c r="G25" s="259"/>
      <c r="H25" s="292"/>
      <c r="I25" s="777" t="str">
        <f t="shared" si="0"/>
        <v/>
      </c>
      <c r="J25" s="292"/>
      <c r="K25" s="779"/>
      <c r="M25" s="19">
        <f t="shared" si="2"/>
        <v>0</v>
      </c>
      <c r="N25" s="20">
        <f t="shared" si="1"/>
        <v>0</v>
      </c>
    </row>
    <row r="26" spans="1:16" ht="15.85" customHeight="1" x14ac:dyDescent="0.25">
      <c r="A26" s="413"/>
      <c r="B26" s="304"/>
      <c r="C26" s="305"/>
      <c r="D26" s="368"/>
      <c r="E26" s="306"/>
      <c r="F26" s="307"/>
      <c r="G26" s="259"/>
      <c r="H26" s="292"/>
      <c r="I26" s="777" t="str">
        <f t="shared" si="0"/>
        <v/>
      </c>
      <c r="J26" s="292"/>
      <c r="K26" s="779"/>
      <c r="M26" s="19">
        <f t="shared" si="2"/>
        <v>0</v>
      </c>
      <c r="N26" s="20">
        <f t="shared" si="1"/>
        <v>0</v>
      </c>
    </row>
    <row r="27" spans="1:16" ht="15.85" customHeight="1" x14ac:dyDescent="0.25">
      <c r="A27" s="413"/>
      <c r="B27" s="304"/>
      <c r="C27" s="305"/>
      <c r="D27" s="368"/>
      <c r="E27" s="306"/>
      <c r="F27" s="307"/>
      <c r="G27" s="259"/>
      <c r="H27" s="292"/>
      <c r="I27" s="777" t="str">
        <f t="shared" si="0"/>
        <v/>
      </c>
      <c r="J27" s="292"/>
      <c r="K27" s="779"/>
      <c r="M27" s="19">
        <f t="shared" si="2"/>
        <v>0</v>
      </c>
      <c r="N27" s="20">
        <f t="shared" si="1"/>
        <v>0</v>
      </c>
    </row>
    <row r="28" spans="1:16" ht="15.85" customHeight="1" x14ac:dyDescent="0.25">
      <c r="A28" s="413"/>
      <c r="B28" s="304"/>
      <c r="C28" s="305"/>
      <c r="D28" s="368"/>
      <c r="E28" s="306"/>
      <c r="F28" s="307"/>
      <c r="G28" s="259"/>
      <c r="H28" s="292"/>
      <c r="I28" s="777" t="str">
        <f t="shared" si="0"/>
        <v/>
      </c>
      <c r="J28" s="292"/>
      <c r="K28" s="779"/>
      <c r="M28" s="19">
        <f t="shared" si="2"/>
        <v>0</v>
      </c>
      <c r="N28" s="20">
        <f t="shared" si="1"/>
        <v>0</v>
      </c>
    </row>
    <row r="29" spans="1:16" ht="15.85" customHeight="1" x14ac:dyDescent="0.25">
      <c r="A29" s="413"/>
      <c r="B29" s="304"/>
      <c r="C29" s="305"/>
      <c r="D29" s="368"/>
      <c r="E29" s="306"/>
      <c r="F29" s="307"/>
      <c r="G29" s="259"/>
      <c r="H29" s="292"/>
      <c r="I29" s="777" t="str">
        <f t="shared" si="0"/>
        <v/>
      </c>
      <c r="J29" s="292"/>
      <c r="K29" s="779"/>
      <c r="M29" s="19">
        <f t="shared" si="2"/>
        <v>0</v>
      </c>
      <c r="N29" s="20">
        <f t="shared" si="1"/>
        <v>0</v>
      </c>
    </row>
    <row r="30" spans="1:16" ht="15.85" customHeight="1" x14ac:dyDescent="0.25">
      <c r="A30" s="413"/>
      <c r="B30" s="304"/>
      <c r="C30" s="305"/>
      <c r="D30" s="368"/>
      <c r="E30" s="306"/>
      <c r="F30" s="307"/>
      <c r="G30" s="259"/>
      <c r="H30" s="292"/>
      <c r="I30" s="777" t="str">
        <f t="shared" si="0"/>
        <v/>
      </c>
      <c r="J30" s="292"/>
      <c r="K30" s="779"/>
      <c r="M30" s="19">
        <f t="shared" si="2"/>
        <v>0</v>
      </c>
      <c r="N30" s="20">
        <f t="shared" si="1"/>
        <v>0</v>
      </c>
    </row>
    <row r="31" spans="1:16" ht="15.85" customHeight="1" x14ac:dyDescent="0.25">
      <c r="A31" s="413"/>
      <c r="B31" s="304"/>
      <c r="C31" s="305"/>
      <c r="D31" s="368"/>
      <c r="E31" s="306"/>
      <c r="F31" s="307"/>
      <c r="G31" s="259"/>
      <c r="H31" s="292"/>
      <c r="I31" s="777" t="str">
        <f t="shared" si="0"/>
        <v/>
      </c>
      <c r="J31" s="292"/>
      <c r="K31" s="779"/>
      <c r="M31" s="19">
        <f t="shared" si="2"/>
        <v>0</v>
      </c>
      <c r="N31" s="20">
        <f t="shared" si="1"/>
        <v>0</v>
      </c>
    </row>
    <row r="32" spans="1:16" ht="15.85" customHeight="1" x14ac:dyDescent="0.25">
      <c r="A32" s="413"/>
      <c r="B32" s="304"/>
      <c r="C32" s="305"/>
      <c r="D32" s="368"/>
      <c r="E32" s="306"/>
      <c r="F32" s="307"/>
      <c r="G32" s="259"/>
      <c r="H32" s="292"/>
      <c r="I32" s="777" t="str">
        <f t="shared" si="0"/>
        <v/>
      </c>
      <c r="J32" s="292"/>
      <c r="K32" s="779"/>
      <c r="M32" s="19">
        <f t="shared" si="2"/>
        <v>0</v>
      </c>
      <c r="N32" s="20">
        <f t="shared" si="1"/>
        <v>0</v>
      </c>
    </row>
    <row r="33" spans="1:14" ht="15.85" customHeight="1" x14ac:dyDescent="0.25">
      <c r="A33" s="413"/>
      <c r="B33" s="304"/>
      <c r="C33" s="305"/>
      <c r="D33" s="368"/>
      <c r="E33" s="306"/>
      <c r="F33" s="307"/>
      <c r="G33" s="259"/>
      <c r="H33" s="292"/>
      <c r="I33" s="777" t="str">
        <f t="shared" si="0"/>
        <v/>
      </c>
      <c r="J33" s="292"/>
      <c r="K33" s="779"/>
      <c r="M33" s="19">
        <f t="shared" si="2"/>
        <v>0</v>
      </c>
      <c r="N33" s="20">
        <f t="shared" si="1"/>
        <v>0</v>
      </c>
    </row>
    <row r="34" spans="1:14" ht="15.85" customHeight="1" x14ac:dyDescent="0.25">
      <c r="A34" s="413"/>
      <c r="B34" s="304"/>
      <c r="C34" s="305"/>
      <c r="D34" s="368"/>
      <c r="E34" s="306"/>
      <c r="F34" s="307"/>
      <c r="G34" s="259"/>
      <c r="H34" s="292"/>
      <c r="I34" s="777" t="str">
        <f t="shared" si="0"/>
        <v/>
      </c>
      <c r="J34" s="292"/>
      <c r="K34" s="779"/>
      <c r="M34" s="19">
        <f t="shared" si="2"/>
        <v>0</v>
      </c>
      <c r="N34" s="20">
        <f t="shared" si="1"/>
        <v>0</v>
      </c>
    </row>
    <row r="35" spans="1:14" ht="15.85" customHeight="1" x14ac:dyDescent="0.25">
      <c r="A35" s="413"/>
      <c r="B35" s="304"/>
      <c r="C35" s="305"/>
      <c r="D35" s="368"/>
      <c r="E35" s="306"/>
      <c r="F35" s="307"/>
      <c r="G35" s="259"/>
      <c r="H35" s="292"/>
      <c r="I35" s="777" t="str">
        <f t="shared" si="0"/>
        <v/>
      </c>
      <c r="J35" s="292"/>
      <c r="K35" s="779"/>
      <c r="M35" s="19">
        <f t="shared" si="2"/>
        <v>0</v>
      </c>
      <c r="N35" s="20">
        <f t="shared" si="1"/>
        <v>0</v>
      </c>
    </row>
    <row r="36" spans="1:14" ht="15.85" customHeight="1" x14ac:dyDescent="0.25">
      <c r="A36" s="413"/>
      <c r="B36" s="304"/>
      <c r="C36" s="305"/>
      <c r="D36" s="368"/>
      <c r="E36" s="306"/>
      <c r="F36" s="307"/>
      <c r="G36" s="259"/>
      <c r="H36" s="292"/>
      <c r="I36" s="777" t="str">
        <f t="shared" si="0"/>
        <v/>
      </c>
      <c r="J36" s="292"/>
      <c r="K36" s="779"/>
      <c r="M36" s="19">
        <f t="shared" si="2"/>
        <v>0</v>
      </c>
      <c r="N36" s="20">
        <f t="shared" si="1"/>
        <v>0</v>
      </c>
    </row>
    <row r="37" spans="1:14" ht="15.85" customHeight="1" x14ac:dyDescent="0.25">
      <c r="A37" s="413"/>
      <c r="B37" s="304"/>
      <c r="C37" s="305"/>
      <c r="D37" s="368"/>
      <c r="E37" s="306"/>
      <c r="F37" s="307"/>
      <c r="G37" s="259"/>
      <c r="H37" s="292"/>
      <c r="I37" s="777" t="str">
        <f t="shared" si="0"/>
        <v/>
      </c>
      <c r="J37" s="292"/>
      <c r="K37" s="779"/>
      <c r="M37" s="19">
        <f t="shared" si="2"/>
        <v>0</v>
      </c>
      <c r="N37" s="20">
        <f t="shared" si="1"/>
        <v>0</v>
      </c>
    </row>
    <row r="38" spans="1:14" ht="15.85" customHeight="1" x14ac:dyDescent="0.25">
      <c r="A38" s="413"/>
      <c r="B38" s="304"/>
      <c r="C38" s="305"/>
      <c r="D38" s="368"/>
      <c r="E38" s="306"/>
      <c r="F38" s="307"/>
      <c r="G38" s="259"/>
      <c r="H38" s="292"/>
      <c r="I38" s="777" t="str">
        <f t="shared" si="0"/>
        <v/>
      </c>
      <c r="J38" s="292"/>
      <c r="K38" s="779"/>
      <c r="M38" s="19">
        <f t="shared" si="2"/>
        <v>0</v>
      </c>
      <c r="N38" s="20">
        <f t="shared" si="1"/>
        <v>0</v>
      </c>
    </row>
    <row r="39" spans="1:14" ht="15.85" customHeight="1" x14ac:dyDescent="0.25">
      <c r="A39" s="413"/>
      <c r="B39" s="304"/>
      <c r="C39" s="305"/>
      <c r="D39" s="368"/>
      <c r="E39" s="306"/>
      <c r="F39" s="307"/>
      <c r="G39" s="259"/>
      <c r="H39" s="292"/>
      <c r="I39" s="777" t="str">
        <f t="shared" si="0"/>
        <v/>
      </c>
      <c r="J39" s="292"/>
      <c r="K39" s="779"/>
      <c r="M39" s="19">
        <f t="shared" si="2"/>
        <v>0</v>
      </c>
      <c r="N39" s="20">
        <f t="shared" si="1"/>
        <v>0</v>
      </c>
    </row>
    <row r="40" spans="1:14" ht="15.85" customHeight="1" x14ac:dyDescent="0.25">
      <c r="A40" s="413"/>
      <c r="B40" s="304"/>
      <c r="C40" s="305"/>
      <c r="D40" s="368"/>
      <c r="E40" s="306"/>
      <c r="F40" s="307"/>
      <c r="G40" s="259"/>
      <c r="H40" s="292"/>
      <c r="I40" s="777" t="str">
        <f t="shared" si="0"/>
        <v/>
      </c>
      <c r="J40" s="292"/>
      <c r="K40" s="779"/>
      <c r="M40" s="19">
        <f t="shared" si="2"/>
        <v>0</v>
      </c>
      <c r="N40" s="20">
        <f t="shared" si="1"/>
        <v>0</v>
      </c>
    </row>
    <row r="41" spans="1:14" ht="15.85" customHeight="1" x14ac:dyDescent="0.25">
      <c r="A41" s="413"/>
      <c r="B41" s="304"/>
      <c r="C41" s="305"/>
      <c r="D41" s="368"/>
      <c r="E41" s="306"/>
      <c r="F41" s="307"/>
      <c r="G41" s="259"/>
      <c r="H41" s="292"/>
      <c r="I41" s="777" t="str">
        <f t="shared" si="0"/>
        <v/>
      </c>
      <c r="J41" s="292"/>
      <c r="K41" s="779"/>
      <c r="M41" s="19">
        <f t="shared" si="2"/>
        <v>0</v>
      </c>
      <c r="N41" s="20">
        <f t="shared" si="1"/>
        <v>0</v>
      </c>
    </row>
    <row r="42" spans="1:14" ht="15.85" customHeight="1" x14ac:dyDescent="0.25">
      <c r="A42" s="413"/>
      <c r="B42" s="304"/>
      <c r="C42" s="305"/>
      <c r="D42" s="368"/>
      <c r="E42" s="306"/>
      <c r="F42" s="307"/>
      <c r="G42" s="259"/>
      <c r="H42" s="292"/>
      <c r="I42" s="777" t="str">
        <f t="shared" si="0"/>
        <v/>
      </c>
      <c r="J42" s="292"/>
      <c r="K42" s="779"/>
      <c r="M42" s="19">
        <f t="shared" si="2"/>
        <v>0</v>
      </c>
      <c r="N42" s="20">
        <f t="shared" si="1"/>
        <v>0</v>
      </c>
    </row>
    <row r="43" spans="1:14" ht="15.85" customHeight="1" x14ac:dyDescent="0.25">
      <c r="A43" s="413"/>
      <c r="B43" s="304"/>
      <c r="C43" s="305"/>
      <c r="D43" s="368"/>
      <c r="E43" s="306"/>
      <c r="F43" s="307"/>
      <c r="G43" s="259"/>
      <c r="H43" s="292"/>
      <c r="I43" s="777" t="str">
        <f t="shared" si="0"/>
        <v/>
      </c>
      <c r="J43" s="292"/>
      <c r="K43" s="779"/>
      <c r="M43" s="19">
        <f t="shared" si="2"/>
        <v>0</v>
      </c>
      <c r="N43" s="20">
        <f t="shared" si="1"/>
        <v>0</v>
      </c>
    </row>
    <row r="44" spans="1:14" ht="15.85" customHeight="1" x14ac:dyDescent="0.25">
      <c r="A44" s="413"/>
      <c r="B44" s="304"/>
      <c r="C44" s="305"/>
      <c r="D44" s="368"/>
      <c r="E44" s="306"/>
      <c r="F44" s="307"/>
      <c r="G44" s="259"/>
      <c r="H44" s="292"/>
      <c r="I44" s="777" t="str">
        <f t="shared" si="0"/>
        <v/>
      </c>
      <c r="J44" s="292"/>
      <c r="K44" s="779"/>
      <c r="M44" s="19">
        <f t="shared" si="2"/>
        <v>0</v>
      </c>
      <c r="N44" s="20">
        <f t="shared" si="1"/>
        <v>0</v>
      </c>
    </row>
    <row r="45" spans="1:14" ht="15.85" customHeight="1" x14ac:dyDescent="0.25">
      <c r="A45" s="413"/>
      <c r="B45" s="304"/>
      <c r="C45" s="305"/>
      <c r="D45" s="368"/>
      <c r="E45" s="306"/>
      <c r="F45" s="307"/>
      <c r="G45" s="259"/>
      <c r="H45" s="292"/>
      <c r="I45" s="777" t="str">
        <f t="shared" si="0"/>
        <v/>
      </c>
      <c r="J45" s="292"/>
      <c r="K45" s="779"/>
      <c r="M45" s="19">
        <f t="shared" si="2"/>
        <v>0</v>
      </c>
      <c r="N45" s="20">
        <f t="shared" si="1"/>
        <v>0</v>
      </c>
    </row>
    <row r="46" spans="1:14" ht="15.85" hidden="1" customHeight="1" x14ac:dyDescent="0.25">
      <c r="A46" s="413"/>
      <c r="B46" s="304"/>
      <c r="C46" s="305"/>
      <c r="D46" s="368"/>
      <c r="E46" s="306"/>
      <c r="F46" s="307"/>
      <c r="G46" s="259"/>
      <c r="H46" s="292"/>
      <c r="I46" s="774" t="str">
        <f t="shared" ref="I46:I68" si="3">IF(H46&gt;0,+H46-J46,"")</f>
        <v/>
      </c>
      <c r="J46" s="292"/>
      <c r="K46" s="779"/>
      <c r="M46" s="19">
        <f t="shared" si="2"/>
        <v>0</v>
      </c>
      <c r="N46" s="20">
        <f t="shared" si="1"/>
        <v>0</v>
      </c>
    </row>
    <row r="47" spans="1:14" ht="15.85" hidden="1" customHeight="1" x14ac:dyDescent="0.25">
      <c r="A47" s="413"/>
      <c r="B47" s="304"/>
      <c r="C47" s="305"/>
      <c r="D47" s="368"/>
      <c r="E47" s="306"/>
      <c r="F47" s="307"/>
      <c r="G47" s="259"/>
      <c r="H47" s="292"/>
      <c r="I47" s="774" t="str">
        <f t="shared" si="3"/>
        <v/>
      </c>
      <c r="J47" s="292"/>
      <c r="K47" s="779"/>
      <c r="M47" s="19">
        <f t="shared" si="2"/>
        <v>0</v>
      </c>
      <c r="N47" s="20">
        <f t="shared" si="1"/>
        <v>0</v>
      </c>
    </row>
    <row r="48" spans="1:14" ht="15.85" hidden="1" customHeight="1" x14ac:dyDescent="0.25">
      <c r="A48" s="413"/>
      <c r="B48" s="304"/>
      <c r="C48" s="305"/>
      <c r="D48" s="368"/>
      <c r="E48" s="306"/>
      <c r="F48" s="307"/>
      <c r="G48" s="259"/>
      <c r="H48" s="292"/>
      <c r="I48" s="774" t="str">
        <f t="shared" si="3"/>
        <v/>
      </c>
      <c r="J48" s="292"/>
      <c r="K48" s="779"/>
      <c r="M48" s="19">
        <f t="shared" si="2"/>
        <v>0</v>
      </c>
      <c r="N48" s="20">
        <f t="shared" si="1"/>
        <v>0</v>
      </c>
    </row>
    <row r="49" spans="1:14" ht="15.85" hidden="1" customHeight="1" x14ac:dyDescent="0.25">
      <c r="A49" s="413"/>
      <c r="B49" s="304"/>
      <c r="C49" s="305"/>
      <c r="D49" s="368"/>
      <c r="E49" s="306"/>
      <c r="F49" s="307"/>
      <c r="G49" s="259"/>
      <c r="H49" s="292"/>
      <c r="I49" s="774" t="str">
        <f t="shared" si="3"/>
        <v/>
      </c>
      <c r="J49" s="292"/>
      <c r="K49" s="779"/>
      <c r="M49" s="19">
        <f t="shared" si="2"/>
        <v>0</v>
      </c>
      <c r="N49" s="20">
        <f t="shared" si="1"/>
        <v>0</v>
      </c>
    </row>
    <row r="50" spans="1:14" ht="15.85" hidden="1" customHeight="1" x14ac:dyDescent="0.25">
      <c r="A50" s="413"/>
      <c r="B50" s="304"/>
      <c r="C50" s="305"/>
      <c r="D50" s="368"/>
      <c r="E50" s="306"/>
      <c r="F50" s="307"/>
      <c r="G50" s="259"/>
      <c r="H50" s="292"/>
      <c r="I50" s="774" t="str">
        <f t="shared" si="3"/>
        <v/>
      </c>
      <c r="J50" s="292"/>
      <c r="K50" s="779"/>
      <c r="M50" s="19">
        <f t="shared" si="2"/>
        <v>0</v>
      </c>
      <c r="N50" s="20">
        <f t="shared" si="1"/>
        <v>0</v>
      </c>
    </row>
    <row r="51" spans="1:14" ht="15.85" hidden="1" customHeight="1" x14ac:dyDescent="0.25">
      <c r="A51" s="413"/>
      <c r="B51" s="304"/>
      <c r="C51" s="305"/>
      <c r="D51" s="368"/>
      <c r="E51" s="306"/>
      <c r="F51" s="307"/>
      <c r="G51" s="259"/>
      <c r="H51" s="292"/>
      <c r="I51" s="774" t="str">
        <f t="shared" si="3"/>
        <v/>
      </c>
      <c r="J51" s="292"/>
      <c r="K51" s="779"/>
      <c r="M51" s="19">
        <f t="shared" si="2"/>
        <v>0</v>
      </c>
      <c r="N51" s="20">
        <f t="shared" si="1"/>
        <v>0</v>
      </c>
    </row>
    <row r="52" spans="1:14" ht="15.85" hidden="1" customHeight="1" x14ac:dyDescent="0.25">
      <c r="A52" s="413"/>
      <c r="B52" s="304"/>
      <c r="C52" s="305"/>
      <c r="D52" s="368"/>
      <c r="E52" s="306"/>
      <c r="F52" s="307"/>
      <c r="G52" s="259"/>
      <c r="H52" s="292"/>
      <c r="I52" s="774" t="str">
        <f t="shared" si="3"/>
        <v/>
      </c>
      <c r="J52" s="292"/>
      <c r="K52" s="779"/>
      <c r="M52" s="19">
        <f t="shared" si="2"/>
        <v>0</v>
      </c>
      <c r="N52" s="20">
        <f t="shared" si="1"/>
        <v>0</v>
      </c>
    </row>
    <row r="53" spans="1:14" ht="15.85" hidden="1" customHeight="1" x14ac:dyDescent="0.25">
      <c r="A53" s="413"/>
      <c r="B53" s="304"/>
      <c r="C53" s="305"/>
      <c r="D53" s="368"/>
      <c r="E53" s="306"/>
      <c r="F53" s="307"/>
      <c r="G53" s="259"/>
      <c r="H53" s="292"/>
      <c r="I53" s="774" t="str">
        <f t="shared" si="3"/>
        <v/>
      </c>
      <c r="J53" s="292"/>
      <c r="K53" s="779"/>
      <c r="M53" s="19">
        <f t="shared" si="2"/>
        <v>0</v>
      </c>
      <c r="N53" s="20">
        <f t="shared" si="1"/>
        <v>0</v>
      </c>
    </row>
    <row r="54" spans="1:14" ht="15.85" hidden="1" customHeight="1" x14ac:dyDescent="0.25">
      <c r="A54" s="413"/>
      <c r="B54" s="304"/>
      <c r="C54" s="305"/>
      <c r="D54" s="368"/>
      <c r="E54" s="306"/>
      <c r="F54" s="307"/>
      <c r="G54" s="259"/>
      <c r="H54" s="292"/>
      <c r="I54" s="774" t="str">
        <f t="shared" si="3"/>
        <v/>
      </c>
      <c r="J54" s="292"/>
      <c r="K54" s="779"/>
      <c r="M54" s="19">
        <f t="shared" si="2"/>
        <v>0</v>
      </c>
      <c r="N54" s="20">
        <f t="shared" si="1"/>
        <v>0</v>
      </c>
    </row>
    <row r="55" spans="1:14" ht="15.85" hidden="1" customHeight="1" x14ac:dyDescent="0.25">
      <c r="A55" s="413"/>
      <c r="B55" s="304"/>
      <c r="C55" s="305"/>
      <c r="D55" s="368"/>
      <c r="E55" s="306"/>
      <c r="F55" s="307"/>
      <c r="G55" s="259"/>
      <c r="H55" s="292"/>
      <c r="I55" s="774" t="str">
        <f t="shared" si="3"/>
        <v/>
      </c>
      <c r="J55" s="292"/>
      <c r="K55" s="779"/>
      <c r="M55" s="19">
        <f t="shared" si="2"/>
        <v>0</v>
      </c>
      <c r="N55" s="20">
        <f t="shared" si="1"/>
        <v>0</v>
      </c>
    </row>
    <row r="56" spans="1:14" ht="15.85" hidden="1" customHeight="1" x14ac:dyDescent="0.25">
      <c r="A56" s="413"/>
      <c r="B56" s="304"/>
      <c r="C56" s="305"/>
      <c r="D56" s="368"/>
      <c r="E56" s="306"/>
      <c r="F56" s="307"/>
      <c r="G56" s="259"/>
      <c r="H56" s="292"/>
      <c r="I56" s="774" t="str">
        <f t="shared" si="3"/>
        <v/>
      </c>
      <c r="J56" s="292"/>
      <c r="K56" s="779"/>
      <c r="M56" s="19">
        <f t="shared" si="2"/>
        <v>0</v>
      </c>
      <c r="N56" s="20">
        <f t="shared" si="1"/>
        <v>0</v>
      </c>
    </row>
    <row r="57" spans="1:14" ht="15.85" hidden="1" customHeight="1" x14ac:dyDescent="0.25">
      <c r="A57" s="413"/>
      <c r="B57" s="304"/>
      <c r="C57" s="305"/>
      <c r="D57" s="368"/>
      <c r="E57" s="306"/>
      <c r="F57" s="307"/>
      <c r="G57" s="259"/>
      <c r="H57" s="292"/>
      <c r="I57" s="774" t="str">
        <f t="shared" si="3"/>
        <v/>
      </c>
      <c r="J57" s="292"/>
      <c r="K57" s="779"/>
      <c r="M57" s="19">
        <f t="shared" si="2"/>
        <v>0</v>
      </c>
      <c r="N57" s="20">
        <f t="shared" si="1"/>
        <v>0</v>
      </c>
    </row>
    <row r="58" spans="1:14" ht="15.85" hidden="1" customHeight="1" x14ac:dyDescent="0.25">
      <c r="A58" s="413"/>
      <c r="B58" s="304"/>
      <c r="C58" s="305"/>
      <c r="D58" s="368"/>
      <c r="E58" s="306"/>
      <c r="F58" s="307"/>
      <c r="G58" s="259"/>
      <c r="H58" s="292"/>
      <c r="I58" s="774" t="str">
        <f t="shared" si="3"/>
        <v/>
      </c>
      <c r="J58" s="292"/>
      <c r="K58" s="779"/>
      <c r="M58" s="19">
        <f t="shared" si="2"/>
        <v>0</v>
      </c>
      <c r="N58" s="20">
        <f t="shared" si="1"/>
        <v>0</v>
      </c>
    </row>
    <row r="59" spans="1:14" ht="15.85" hidden="1" customHeight="1" x14ac:dyDescent="0.25">
      <c r="A59" s="413"/>
      <c r="B59" s="304"/>
      <c r="C59" s="305"/>
      <c r="D59" s="368"/>
      <c r="E59" s="306"/>
      <c r="F59" s="307"/>
      <c r="G59" s="259"/>
      <c r="H59" s="292"/>
      <c r="I59" s="774" t="str">
        <f t="shared" si="3"/>
        <v/>
      </c>
      <c r="J59" s="292"/>
      <c r="K59" s="779"/>
      <c r="M59" s="19">
        <f t="shared" si="2"/>
        <v>0</v>
      </c>
      <c r="N59" s="20">
        <f t="shared" si="1"/>
        <v>0</v>
      </c>
    </row>
    <row r="60" spans="1:14" ht="15.85" hidden="1" customHeight="1" x14ac:dyDescent="0.25">
      <c r="A60" s="413"/>
      <c r="B60" s="304"/>
      <c r="C60" s="305"/>
      <c r="D60" s="368"/>
      <c r="E60" s="306"/>
      <c r="F60" s="307"/>
      <c r="G60" s="259"/>
      <c r="H60" s="292"/>
      <c r="I60" s="774" t="str">
        <f t="shared" si="3"/>
        <v/>
      </c>
      <c r="J60" s="292"/>
      <c r="K60" s="779"/>
      <c r="M60" s="19">
        <f t="shared" si="2"/>
        <v>0</v>
      </c>
      <c r="N60" s="20">
        <f t="shared" si="1"/>
        <v>0</v>
      </c>
    </row>
    <row r="61" spans="1:14" ht="15.85" hidden="1" customHeight="1" x14ac:dyDescent="0.25">
      <c r="A61" s="413"/>
      <c r="B61" s="304"/>
      <c r="C61" s="305"/>
      <c r="D61" s="368"/>
      <c r="E61" s="306"/>
      <c r="F61" s="307"/>
      <c r="G61" s="259"/>
      <c r="H61" s="292"/>
      <c r="I61" s="774" t="str">
        <f t="shared" si="3"/>
        <v/>
      </c>
      <c r="J61" s="292"/>
      <c r="K61" s="779"/>
      <c r="M61" s="19">
        <f t="shared" si="2"/>
        <v>0</v>
      </c>
      <c r="N61" s="20">
        <f t="shared" si="1"/>
        <v>0</v>
      </c>
    </row>
    <row r="62" spans="1:14" ht="15.85" hidden="1" customHeight="1" x14ac:dyDescent="0.25">
      <c r="A62" s="413"/>
      <c r="B62" s="304"/>
      <c r="C62" s="305"/>
      <c r="D62" s="368"/>
      <c r="E62" s="306"/>
      <c r="F62" s="307"/>
      <c r="G62" s="259"/>
      <c r="H62" s="292"/>
      <c r="I62" s="774" t="str">
        <f t="shared" si="3"/>
        <v/>
      </c>
      <c r="J62" s="292"/>
      <c r="K62" s="779"/>
      <c r="M62" s="19">
        <f t="shared" si="2"/>
        <v>0</v>
      </c>
      <c r="N62" s="20">
        <f t="shared" si="1"/>
        <v>0</v>
      </c>
    </row>
    <row r="63" spans="1:14" ht="15.85" hidden="1" customHeight="1" x14ac:dyDescent="0.25">
      <c r="A63" s="413"/>
      <c r="B63" s="304"/>
      <c r="C63" s="305"/>
      <c r="D63" s="368"/>
      <c r="E63" s="306"/>
      <c r="F63" s="307"/>
      <c r="G63" s="259"/>
      <c r="H63" s="292"/>
      <c r="I63" s="774" t="str">
        <f t="shared" si="3"/>
        <v/>
      </c>
      <c r="J63" s="292"/>
      <c r="K63" s="779"/>
      <c r="M63" s="19">
        <f t="shared" si="2"/>
        <v>0</v>
      </c>
      <c r="N63" s="20">
        <f t="shared" si="1"/>
        <v>0</v>
      </c>
    </row>
    <row r="64" spans="1:14" ht="15.85" hidden="1" customHeight="1" x14ac:dyDescent="0.25">
      <c r="A64" s="413"/>
      <c r="B64" s="304"/>
      <c r="C64" s="305"/>
      <c r="D64" s="368"/>
      <c r="E64" s="306"/>
      <c r="F64" s="307"/>
      <c r="G64" s="259"/>
      <c r="H64" s="292"/>
      <c r="I64" s="774" t="str">
        <f t="shared" si="3"/>
        <v/>
      </c>
      <c r="J64" s="292"/>
      <c r="K64" s="779"/>
      <c r="M64" s="19">
        <f t="shared" si="2"/>
        <v>0</v>
      </c>
      <c r="N64" s="20">
        <f t="shared" si="1"/>
        <v>0</v>
      </c>
    </row>
    <row r="65" spans="1:14" ht="15.85" hidden="1" customHeight="1" x14ac:dyDescent="0.25">
      <c r="A65" s="413"/>
      <c r="B65" s="304"/>
      <c r="C65" s="305"/>
      <c r="D65" s="368"/>
      <c r="E65" s="306"/>
      <c r="F65" s="307"/>
      <c r="G65" s="259"/>
      <c r="H65" s="292"/>
      <c r="I65" s="774" t="str">
        <f t="shared" si="3"/>
        <v/>
      </c>
      <c r="J65" s="292"/>
      <c r="K65" s="779"/>
      <c r="M65" s="19">
        <f t="shared" si="2"/>
        <v>0</v>
      </c>
      <c r="N65" s="20">
        <f t="shared" si="1"/>
        <v>0</v>
      </c>
    </row>
    <row r="66" spans="1:14" ht="15.85" hidden="1" customHeight="1" x14ac:dyDescent="0.25">
      <c r="A66" s="413"/>
      <c r="B66" s="304"/>
      <c r="C66" s="305"/>
      <c r="D66" s="368"/>
      <c r="E66" s="306"/>
      <c r="F66" s="307"/>
      <c r="G66" s="259"/>
      <c r="H66" s="292"/>
      <c r="I66" s="774" t="str">
        <f t="shared" si="3"/>
        <v/>
      </c>
      <c r="J66" s="292"/>
      <c r="K66" s="779"/>
      <c r="M66" s="19">
        <f t="shared" si="2"/>
        <v>0</v>
      </c>
      <c r="N66" s="20">
        <f>IF(H66&gt;0,+M66/H66,0)</f>
        <v>0</v>
      </c>
    </row>
    <row r="67" spans="1:14" ht="15.85" hidden="1" customHeight="1" x14ac:dyDescent="0.25">
      <c r="A67" s="413"/>
      <c r="B67" s="304"/>
      <c r="C67" s="305"/>
      <c r="D67" s="368"/>
      <c r="E67" s="306"/>
      <c r="F67" s="307"/>
      <c r="G67" s="259"/>
      <c r="H67" s="292"/>
      <c r="I67" s="774" t="str">
        <f t="shared" si="3"/>
        <v/>
      </c>
      <c r="J67" s="292"/>
      <c r="K67" s="779"/>
      <c r="M67" s="19">
        <f>IF(G67&gt;1,(G67*E67)-H67,IF(F67&gt;1,(E67*D67*F67)-H67,0))</f>
        <v>0</v>
      </c>
      <c r="N67" s="20">
        <f>IF(H67&gt;0,+M67/H67,0)</f>
        <v>0</v>
      </c>
    </row>
    <row r="68" spans="1:14" ht="15.85" hidden="1" customHeight="1" x14ac:dyDescent="0.25">
      <c r="A68" s="413"/>
      <c r="B68" s="304"/>
      <c r="C68" s="305"/>
      <c r="D68" s="368"/>
      <c r="E68" s="306"/>
      <c r="F68" s="307"/>
      <c r="G68" s="259"/>
      <c r="H68" s="292"/>
      <c r="I68" s="774" t="str">
        <f t="shared" si="3"/>
        <v/>
      </c>
      <c r="J68" s="292"/>
      <c r="K68" s="779"/>
      <c r="M68" s="19">
        <f>IF(G68&gt;1,(G68*E68)-H68,IF(F68&gt;1,(E68*D68*F68)-H68,0))</f>
        <v>0</v>
      </c>
      <c r="N68" s="20">
        <f>IF(H68&gt;0,+M68/H68,0)</f>
        <v>0</v>
      </c>
    </row>
    <row r="69" spans="1:14" customFormat="1" ht="15.85" hidden="1" customHeight="1" x14ac:dyDescent="0.3"/>
    <row r="70" spans="1:14" ht="17.399999999999999" customHeight="1" thickBot="1" x14ac:dyDescent="0.3">
      <c r="A70" s="308" t="s">
        <v>171</v>
      </c>
      <c r="B70" s="309"/>
      <c r="C70" s="310"/>
      <c r="D70" s="311"/>
      <c r="E70" s="313">
        <f>SUM(E12:E68)</f>
        <v>0</v>
      </c>
      <c r="F70" s="312"/>
      <c r="G70" s="312"/>
      <c r="H70" s="395">
        <f>SUM(H12:H68)</f>
        <v>0</v>
      </c>
      <c r="I70" s="395">
        <f>SUM(I12:I68)</f>
        <v>0</v>
      </c>
      <c r="J70" s="511">
        <f>SUM(J12:J68)</f>
        <v>0</v>
      </c>
      <c r="K70" s="11"/>
      <c r="M70" s="215"/>
    </row>
    <row r="71" spans="1:14" ht="15.65" customHeight="1" thickBot="1" x14ac:dyDescent="0.3">
      <c r="A71" s="171"/>
      <c r="B71" s="65"/>
      <c r="C71" s="65"/>
      <c r="D71" s="65"/>
      <c r="E71" s="218"/>
      <c r="F71" s="218"/>
      <c r="G71" s="218"/>
      <c r="H71" s="1611" t="s">
        <v>607</v>
      </c>
      <c r="I71" s="1612"/>
      <c r="J71" s="1613"/>
      <c r="K71" s="11"/>
      <c r="M71" s="215"/>
    </row>
    <row r="72" spans="1:14" ht="15.85" customHeight="1" x14ac:dyDescent="0.25">
      <c r="A72" s="9" t="s">
        <v>389</v>
      </c>
      <c r="B72" s="10"/>
      <c r="C72" s="5"/>
      <c r="D72" s="5"/>
      <c r="E72" s="5"/>
      <c r="F72" s="5"/>
      <c r="G72" s="5"/>
      <c r="H72" s="5"/>
      <c r="I72" s="5"/>
      <c r="J72" s="95"/>
      <c r="K72" s="11"/>
      <c r="M72" s="215"/>
    </row>
    <row r="73" spans="1:14" ht="15.85" customHeight="1" x14ac:dyDescent="0.25">
      <c r="A73" s="9" t="s">
        <v>354</v>
      </c>
      <c r="B73" s="10"/>
      <c r="C73" s="5"/>
      <c r="D73" s="5"/>
      <c r="E73" s="5"/>
      <c r="F73" s="5"/>
      <c r="G73" s="5"/>
      <c r="H73" s="5"/>
      <c r="I73" s="10" t="s">
        <v>605</v>
      </c>
      <c r="J73" s="95"/>
      <c r="K73" s="11"/>
      <c r="M73" s="215"/>
    </row>
    <row r="74" spans="1:14" ht="15.85" customHeight="1" x14ac:dyDescent="0.25">
      <c r="A74" s="9" t="s">
        <v>355</v>
      </c>
      <c r="B74" s="10"/>
      <c r="C74" s="5"/>
      <c r="D74" s="5"/>
      <c r="E74" s="5"/>
      <c r="F74" s="5"/>
      <c r="G74" s="5"/>
      <c r="H74" s="5"/>
      <c r="I74" s="778" t="s">
        <v>606</v>
      </c>
      <c r="J74" s="95"/>
      <c r="K74" s="11"/>
      <c r="M74" s="215"/>
    </row>
    <row r="75" spans="1:14" ht="15.85" customHeight="1" x14ac:dyDescent="0.25">
      <c r="A75" s="94" t="s">
        <v>494</v>
      </c>
      <c r="B75" s="560"/>
      <c r="C75" s="95"/>
      <c r="D75" s="95"/>
      <c r="E75" s="95"/>
      <c r="F75" s="95"/>
      <c r="G75" s="95"/>
      <c r="H75" s="95"/>
      <c r="I75" s="10" t="s">
        <v>360</v>
      </c>
      <c r="J75" s="95"/>
      <c r="K75" s="11"/>
    </row>
    <row r="76" spans="1:14" ht="15.85" customHeight="1" x14ac:dyDescent="0.25">
      <c r="A76" s="9" t="s">
        <v>357</v>
      </c>
      <c r="B76" s="10"/>
      <c r="C76" s="5"/>
      <c r="D76" s="5"/>
      <c r="E76" s="5"/>
      <c r="F76" s="5"/>
      <c r="G76" s="5"/>
      <c r="H76" s="5"/>
      <c r="I76" s="10" t="s">
        <v>361</v>
      </c>
      <c r="J76" s="95"/>
      <c r="K76" s="11"/>
    </row>
    <row r="77" spans="1:14" ht="15.85" customHeight="1" x14ac:dyDescent="0.25">
      <c r="A77" s="13" t="s">
        <v>412</v>
      </c>
      <c r="B77" s="14"/>
      <c r="C77" s="15"/>
      <c r="D77" s="15"/>
      <c r="E77" s="15"/>
      <c r="F77" s="15"/>
      <c r="G77" s="15"/>
      <c r="H77" s="15"/>
      <c r="I77" s="14" t="s">
        <v>359</v>
      </c>
      <c r="J77" s="98"/>
      <c r="K77" s="16"/>
    </row>
    <row r="79" spans="1:14" ht="15.85" customHeight="1" x14ac:dyDescent="0.25">
      <c r="A79" s="9"/>
    </row>
  </sheetData>
  <sheetProtection algorithmName="SHA-512" hashValue="K7sPxbA+qwijtoZT3aRnE9s04d0ivWOE510CZHbdno+NFVzwX1gQZMU2CwCbxHyrQrovnCWwCxtpC09IBk9pnA==" saltValue="92dAAzvwFBl7afKs3McuKQ==" spinCount="100000" sheet="1" objects="1" scenarios="1"/>
  <mergeCells count="19">
    <mergeCell ref="H71:J71"/>
    <mergeCell ref="K7:K9"/>
    <mergeCell ref="M7:N7"/>
    <mergeCell ref="E8:E9"/>
    <mergeCell ref="F8:G8"/>
    <mergeCell ref="H8:H9"/>
    <mergeCell ref="I8:I9"/>
    <mergeCell ref="J8:J9"/>
    <mergeCell ref="M8:N8"/>
    <mergeCell ref="A1:K1"/>
    <mergeCell ref="A2:H2"/>
    <mergeCell ref="A4:B4"/>
    <mergeCell ref="F4:G4"/>
    <mergeCell ref="M6:N6"/>
    <mergeCell ref="A7:A9"/>
    <mergeCell ref="B7:B9"/>
    <mergeCell ref="C7:C9"/>
    <mergeCell ref="D7:D9"/>
    <mergeCell ref="E7:J7"/>
  </mergeCells>
  <conditionalFormatting sqref="A3:A4">
    <cfRule type="expression" dxfId="434" priority="30">
      <formula>CELL("protect",A3)=0</formula>
    </cfRule>
  </conditionalFormatting>
  <conditionalFormatting sqref="A12:A68 E12:E68">
    <cfRule type="expression" dxfId="433" priority="32">
      <formula>CELL("protect",A12)=0</formula>
    </cfRule>
  </conditionalFormatting>
  <conditionalFormatting sqref="A70">
    <cfRule type="expression" dxfId="432" priority="10">
      <formula>CELL("protect",A70)=0</formula>
    </cfRule>
    <cfRule type="expression" dxfId="431" priority="11">
      <formula>CELL("protect",A70)=0</formula>
    </cfRule>
  </conditionalFormatting>
  <conditionalFormatting sqref="A6:D7">
    <cfRule type="expression" dxfId="430" priority="35">
      <formula>CELL("protect",A6)=0</formula>
    </cfRule>
  </conditionalFormatting>
  <conditionalFormatting sqref="A74:H77">
    <cfRule type="expression" dxfId="429" priority="21">
      <formula>CELL("protect",A74)=0</formula>
    </cfRule>
  </conditionalFormatting>
  <conditionalFormatting sqref="B70:H70 K3:K5 A12:E68 K70:XFD1048576 A1 M1:O1 P1:XFD12 O2:O3 B3 L3 L4:O5 E6:K6 O6:O8 K7 H8 L9:O68 K10:K11 Q13:XFD20 P21:XFD68 A71:H71 A72:I73 J72:J1048576 A78:I1048576">
    <cfRule type="expression" dxfId="428" priority="40">
      <formula>CELL("protect",A1)=0</formula>
    </cfRule>
  </conditionalFormatting>
  <conditionalFormatting sqref="C3:C4">
    <cfRule type="expression" dxfId="427" priority="29">
      <formula>CELL("protect",C3)=0</formula>
    </cfRule>
  </conditionalFormatting>
  <conditionalFormatting sqref="E7:E8">
    <cfRule type="expression" dxfId="426" priority="31">
      <formula>CELL("protect",E7)=0</formula>
    </cfRule>
  </conditionalFormatting>
  <conditionalFormatting sqref="E70:F70">
    <cfRule type="expression" dxfId="425" priority="39">
      <formula>CELL("protect",E70)=0</formula>
    </cfRule>
  </conditionalFormatting>
  <conditionalFormatting sqref="F8:F9">
    <cfRule type="expression" dxfId="424" priority="16">
      <formula>CELL("protect",F8)=0</formula>
    </cfRule>
  </conditionalFormatting>
  <conditionalFormatting sqref="F12:J68">
    <cfRule type="expression" dxfId="423" priority="3">
      <formula>CELL("protect",F12)=0</formula>
    </cfRule>
  </conditionalFormatting>
  <conditionalFormatting sqref="G9">
    <cfRule type="expression" dxfId="422" priority="15">
      <formula>CELL("protect",G9)=0</formula>
    </cfRule>
  </conditionalFormatting>
  <conditionalFormatting sqref="H4:I4 K4">
    <cfRule type="expression" dxfId="421" priority="38">
      <formula>CELL("protect",H4)=0</formula>
    </cfRule>
  </conditionalFormatting>
  <conditionalFormatting sqref="H12:J68">
    <cfRule type="expression" dxfId="420" priority="2">
      <formula>CELL("protect",H12)=0</formula>
    </cfRule>
  </conditionalFormatting>
  <conditionalFormatting sqref="H70:K70">
    <cfRule type="expression" dxfId="419" priority="22">
      <formula>CELL("protect",H70)=0</formula>
    </cfRule>
  </conditionalFormatting>
  <conditionalFormatting sqref="I73:I77">
    <cfRule type="expression" dxfId="418" priority="12">
      <formula>CELL("protect",I73)=0</formula>
    </cfRule>
  </conditionalFormatting>
  <conditionalFormatting sqref="I70:K70 A2:L2 C5:K5">
    <cfRule type="expression" dxfId="417" priority="23">
      <formula>CELL("protect",A2)=0</formula>
    </cfRule>
  </conditionalFormatting>
  <conditionalFormatting sqref="K2:K3 H3:I3 F3:F4">
    <cfRule type="expression" dxfId="416" priority="28">
      <formula>CELL("Protect",F2)=0</formula>
    </cfRule>
  </conditionalFormatting>
  <conditionalFormatting sqref="L7:M8 L6">
    <cfRule type="expression" dxfId="415" priority="33">
      <formula>CELL("protect",L6)=0</formula>
    </cfRule>
  </conditionalFormatting>
  <conditionalFormatting sqref="M6">
    <cfRule type="expression" dxfId="414" priority="1">
      <formula>CELL("protect",M6)=0</formula>
    </cfRule>
  </conditionalFormatting>
  <dataValidations count="1">
    <dataValidation type="whole" allowBlank="1" showInputMessage="1" showErrorMessage="1" error="Enter whole amounts only (no less than negative 20,000).  Round cents to the nearest dollar." sqref="H12:H68 J12:J68 K46:K68" xr:uid="{98A81676-B7B9-4108-A6DF-98886B6AB11E}">
      <formula1>-20000</formula1>
      <formula2>999999999999999000000</formula2>
    </dataValidation>
  </dataValidations>
  <printOptions horizontalCentered="1"/>
  <pageMargins left="0.25" right="0.25" top="0.44999999999999996" bottom="0.4" header="0.25" footer="0.2"/>
  <pageSetup scale="54" fitToHeight="2" orientation="landscape" cellComments="atEnd" r:id="rId1"/>
  <headerFooter>
    <oddFooter>&amp;C&amp;"Tahoma,Regular"&amp;10Page &amp;P of &amp;N&amp;R&amp;"Tahoma,Regular"&amp;10ID-46, Schedule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5409" r:id="rId4" name="Check Box 1">
              <controlPr defaultSize="0" autoFill="0" autoLine="0" autoPict="0">
                <anchor moveWithCells="1" sizeWithCells="1">
                  <from>
                    <xdr:col>8</xdr:col>
                    <xdr:colOff>0</xdr:colOff>
                    <xdr:row>0</xdr:row>
                    <xdr:rowOff>0</xdr:rowOff>
                  </from>
                  <to>
                    <xdr:col>8</xdr:col>
                    <xdr:colOff>0</xdr:colOff>
                    <xdr:row>0</xdr:row>
                    <xdr:rowOff>103367</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F746-A49D-4CDE-B5CF-CB103684193A}">
  <sheetPr codeName="Sheet11"/>
  <dimension ref="A1:P61"/>
  <sheetViews>
    <sheetView showGridLines="0" zoomScale="75" zoomScaleNormal="75" zoomScaleSheetLayoutView="70" workbookViewId="0">
      <pane ySplit="12" topLeftCell="A13" activePane="bottomLeft" state="frozen"/>
      <selection pane="bottomLeft" activeCell="A13" sqref="A13"/>
    </sheetView>
  </sheetViews>
  <sheetFormatPr defaultColWidth="9" defaultRowHeight="15.85" customHeight="1" x14ac:dyDescent="0.25"/>
  <cols>
    <col min="1" max="1" width="39.88671875" style="12" customWidth="1"/>
    <col min="2" max="2" width="16.77734375" style="12" customWidth="1"/>
    <col min="3" max="3" width="38.88671875" style="12" customWidth="1"/>
    <col min="4" max="4" width="10.6640625" style="12" customWidth="1"/>
    <col min="5" max="5" width="12.21875" style="12" customWidth="1"/>
    <col min="6" max="6" width="12.88671875" style="12" customWidth="1"/>
    <col min="7" max="7" width="13.21875" style="12" customWidth="1"/>
    <col min="8" max="8" width="14" style="12" customWidth="1"/>
    <col min="9" max="9" width="13.21875" style="12" customWidth="1"/>
    <col min="10" max="10" width="13" style="215" customWidth="1"/>
    <col min="11" max="11" width="36.77734375" style="12" customWidth="1"/>
    <col min="12" max="12" width="5.6640625" style="12" customWidth="1"/>
    <col min="13" max="14" width="10.88671875" style="12" customWidth="1"/>
    <col min="15" max="15" width="11.44140625" style="12" bestFit="1" customWidth="1"/>
    <col min="16" max="16384" width="9" style="12"/>
  </cols>
  <sheetData>
    <row r="1" spans="1:16" ht="27.1" customHeight="1" x14ac:dyDescent="0.25">
      <c r="A1" s="1276" t="str">
        <f>"Note:  Anyone earning more than "&amp;TEXT('11-EXEC'!C64,"$#,##0")&amp;" within the organization, with any allocation to an ICF must be reported on the 11-EXEC tab"</f>
        <v>Note:  Anyone earning more than $333,139 within the organization, with any allocation to an ICF must be reported on the 11-EXEC tab</v>
      </c>
    </row>
    <row r="2" spans="1:16" s="520" customFormat="1" ht="15.05" x14ac:dyDescent="0.25">
      <c r="A2" s="1463" t="s">
        <v>1007</v>
      </c>
      <c r="B2" s="1464"/>
      <c r="C2" s="1464"/>
      <c r="D2" s="1464"/>
      <c r="E2" s="1464"/>
      <c r="F2" s="1464"/>
      <c r="G2" s="1464"/>
      <c r="H2" s="1464"/>
      <c r="I2" s="1464"/>
      <c r="J2" s="1464"/>
      <c r="K2" s="1465"/>
    </row>
    <row r="3" spans="1:16" s="520" customFormat="1" ht="15.05" x14ac:dyDescent="0.25">
      <c r="A3" s="1466"/>
      <c r="B3" s="1493"/>
      <c r="C3" s="1493"/>
      <c r="D3" s="1493"/>
      <c r="E3" s="1493"/>
      <c r="F3" s="1493"/>
      <c r="G3" s="1493"/>
      <c r="H3" s="1493"/>
      <c r="I3" s="752"/>
      <c r="J3" s="749"/>
      <c r="K3" s="477"/>
      <c r="N3" s="365"/>
    </row>
    <row r="4" spans="1:16" s="520" customFormat="1" ht="15.85" customHeight="1" x14ac:dyDescent="0.25">
      <c r="A4" s="64" t="s">
        <v>95</v>
      </c>
      <c r="C4" s="1095" t="s">
        <v>45</v>
      </c>
      <c r="F4" s="751" t="s">
        <v>96</v>
      </c>
      <c r="G4" s="751"/>
      <c r="H4" s="751"/>
      <c r="I4" s="751" t="s">
        <v>65</v>
      </c>
      <c r="K4" s="477"/>
      <c r="N4" s="365"/>
    </row>
    <row r="5" spans="1:16" s="520" customFormat="1" ht="15.85" customHeight="1" x14ac:dyDescent="0.25">
      <c r="A5" s="1474">
        <f>'Cover Page'!$A$8</f>
        <v>0</v>
      </c>
      <c r="B5" s="1496"/>
      <c r="C5" s="1094">
        <f>'Cover Page'!$F$8</f>
        <v>0</v>
      </c>
      <c r="F5" s="1497">
        <f>'Cover Page'!$K$8</f>
        <v>0</v>
      </c>
      <c r="G5" s="1497"/>
      <c r="H5" s="750"/>
      <c r="I5" s="750" t="str">
        <f>TEXT('Cover Page'!$K$10,"mm/dd/yy")&amp;" to "&amp;TEXT('Cover Page'!$M$10,"mm/dd/yy")</f>
        <v>07/01/24 to 06/30/25</v>
      </c>
      <c r="K5" s="477"/>
      <c r="M5" s="367" t="s">
        <v>363</v>
      </c>
    </row>
    <row r="6" spans="1:16" s="520" customFormat="1" ht="15.65" x14ac:dyDescent="0.3">
      <c r="A6" s="725"/>
      <c r="B6" s="528"/>
      <c r="C6" s="731"/>
      <c r="D6" s="731"/>
      <c r="E6" s="24"/>
      <c r="F6" s="24"/>
      <c r="G6" s="23"/>
      <c r="H6" s="422"/>
      <c r="I6" s="486"/>
      <c r="J6" s="773"/>
      <c r="K6" s="732"/>
      <c r="M6" s="367" t="s">
        <v>362</v>
      </c>
    </row>
    <row r="7" spans="1:16" s="5" customFormat="1" ht="15.05" thickBot="1" x14ac:dyDescent="0.3">
      <c r="A7" s="396" t="s">
        <v>9</v>
      </c>
      <c r="B7" s="396" t="s">
        <v>324</v>
      </c>
      <c r="C7" s="3" t="s">
        <v>325</v>
      </c>
      <c r="D7" s="396" t="s">
        <v>326</v>
      </c>
      <c r="E7" s="4" t="s">
        <v>334</v>
      </c>
      <c r="F7" s="3" t="s">
        <v>328</v>
      </c>
      <c r="G7" s="3" t="s">
        <v>329</v>
      </c>
      <c r="H7" s="3" t="s">
        <v>330</v>
      </c>
      <c r="I7" s="3" t="s">
        <v>331</v>
      </c>
      <c r="J7" s="3" t="s">
        <v>332</v>
      </c>
      <c r="K7" s="66" t="s">
        <v>333</v>
      </c>
      <c r="M7" s="1602" t="s">
        <v>1298</v>
      </c>
      <c r="N7" s="1603"/>
    </row>
    <row r="8" spans="1:16" s="314" customFormat="1" ht="18" customHeight="1" x14ac:dyDescent="0.3">
      <c r="A8" s="1614" t="s">
        <v>277</v>
      </c>
      <c r="B8" s="1550" t="s">
        <v>319</v>
      </c>
      <c r="C8" s="1617" t="s">
        <v>35</v>
      </c>
      <c r="D8" s="1619" t="s">
        <v>279</v>
      </c>
      <c r="E8" s="1608" t="s">
        <v>168</v>
      </c>
      <c r="F8" s="1609"/>
      <c r="G8" s="1609"/>
      <c r="H8" s="1609"/>
      <c r="I8" s="1609"/>
      <c r="J8" s="1610"/>
      <c r="K8" s="1531" t="s">
        <v>1141</v>
      </c>
      <c r="M8" s="1606" t="s">
        <v>275</v>
      </c>
      <c r="N8" s="1607"/>
    </row>
    <row r="9" spans="1:16" s="5" customFormat="1" ht="15.05" customHeight="1" x14ac:dyDescent="0.25">
      <c r="A9" s="1615"/>
      <c r="B9" s="1551"/>
      <c r="C9" s="1618"/>
      <c r="D9" s="1620"/>
      <c r="E9" s="1646" t="s">
        <v>306</v>
      </c>
      <c r="F9" s="1647" t="s">
        <v>350</v>
      </c>
      <c r="G9" s="1648"/>
      <c r="H9" s="1577" t="s">
        <v>604</v>
      </c>
      <c r="I9" s="1577" t="s">
        <v>601</v>
      </c>
      <c r="J9" s="1626" t="s">
        <v>602</v>
      </c>
      <c r="K9" s="1628"/>
      <c r="M9" s="1602" t="s">
        <v>276</v>
      </c>
      <c r="N9" s="1603"/>
    </row>
    <row r="10" spans="1:16" s="5" customFormat="1" ht="29.45" customHeight="1" thickBot="1" x14ac:dyDescent="0.3">
      <c r="A10" s="1616"/>
      <c r="B10" s="1552"/>
      <c r="C10" s="1541"/>
      <c r="D10" s="1621"/>
      <c r="E10" s="1623"/>
      <c r="F10" s="834" t="s">
        <v>348</v>
      </c>
      <c r="G10" s="834" t="s">
        <v>349</v>
      </c>
      <c r="H10" s="1605"/>
      <c r="I10" s="1605"/>
      <c r="J10" s="1627"/>
      <c r="K10" s="1532"/>
      <c r="M10" s="748" t="s">
        <v>599</v>
      </c>
      <c r="N10" s="748" t="s">
        <v>600</v>
      </c>
    </row>
    <row r="11" spans="1:16" s="5" customFormat="1" ht="15.85" customHeight="1" x14ac:dyDescent="0.25">
      <c r="A11" s="300" t="s">
        <v>263</v>
      </c>
      <c r="B11" s="301" t="s">
        <v>353</v>
      </c>
      <c r="C11" s="300" t="s">
        <v>278</v>
      </c>
      <c r="D11" s="301" t="s">
        <v>356</v>
      </c>
      <c r="E11" s="301" t="s">
        <v>358</v>
      </c>
      <c r="F11" s="303" t="s">
        <v>351</v>
      </c>
      <c r="G11" s="303" t="s">
        <v>352</v>
      </c>
      <c r="H11" s="561" t="s">
        <v>280</v>
      </c>
      <c r="I11" s="561" t="s">
        <v>666</v>
      </c>
      <c r="J11" s="561"/>
      <c r="K11" s="776"/>
      <c r="M11" s="17"/>
      <c r="N11" s="17"/>
    </row>
    <row r="12" spans="1:16" s="5" customFormat="1" ht="15.85" hidden="1" customHeight="1" x14ac:dyDescent="0.25">
      <c r="A12" s="1277"/>
      <c r="B12" s="1278"/>
      <c r="C12" s="569"/>
      <c r="D12" s="1278"/>
      <c r="E12" s="1278"/>
      <c r="F12" s="1279"/>
      <c r="G12" s="1279"/>
      <c r="H12" s="1280"/>
      <c r="I12" s="1281"/>
      <c r="J12" s="1279"/>
      <c r="K12" s="216"/>
      <c r="M12" s="17"/>
      <c r="N12" s="17"/>
    </row>
    <row r="13" spans="1:16" s="5" customFormat="1" ht="15.85" customHeight="1" x14ac:dyDescent="0.25">
      <c r="A13" s="413"/>
      <c r="B13" s="304"/>
      <c r="C13" s="305"/>
      <c r="D13" s="368"/>
      <c r="E13" s="306"/>
      <c r="F13" s="307"/>
      <c r="G13" s="259"/>
      <c r="H13" s="434"/>
      <c r="I13" s="777" t="str">
        <f t="shared" ref="I13:I51" si="0">IF(ABS(H13)&gt;0,+H13-J13,"")</f>
        <v/>
      </c>
      <c r="J13" s="292"/>
      <c r="K13" s="779"/>
      <c r="M13" s="19">
        <f>IF(G13&gt;1,(G13*E13)-H13,IF(F13&gt;1,(E13*D13*F13)-H13,0))</f>
        <v>0</v>
      </c>
      <c r="N13" s="20">
        <f t="shared" ref="N13:N51" si="1">IF(H13&gt;0,+M13/H13,0)</f>
        <v>0</v>
      </c>
    </row>
    <row r="14" spans="1:16" ht="15.85" customHeight="1" x14ac:dyDescent="0.25">
      <c r="A14" s="413"/>
      <c r="B14" s="304"/>
      <c r="C14" s="305"/>
      <c r="D14" s="368"/>
      <c r="E14" s="306"/>
      <c r="F14" s="307"/>
      <c r="G14" s="259"/>
      <c r="H14" s="292"/>
      <c r="I14" s="777" t="str">
        <f t="shared" si="0"/>
        <v/>
      </c>
      <c r="J14" s="292"/>
      <c r="K14" s="779"/>
      <c r="M14" s="19">
        <f t="shared" ref="M14:M51" si="2">IF(G14&gt;1,(G14*E14)-H14,IF(F14&gt;1,(E14*D14*F14)-H14,0))</f>
        <v>0</v>
      </c>
      <c r="N14" s="20">
        <f t="shared" si="1"/>
        <v>0</v>
      </c>
      <c r="P14" s="535"/>
    </row>
    <row r="15" spans="1:16" ht="15.85" customHeight="1" x14ac:dyDescent="0.25">
      <c r="A15" s="413"/>
      <c r="B15" s="304"/>
      <c r="C15" s="305"/>
      <c r="D15" s="368"/>
      <c r="E15" s="306"/>
      <c r="F15" s="307"/>
      <c r="G15" s="259"/>
      <c r="H15" s="292"/>
      <c r="I15" s="777" t="str">
        <f t="shared" si="0"/>
        <v/>
      </c>
      <c r="J15" s="292"/>
      <c r="K15" s="779"/>
      <c r="M15" s="19">
        <f t="shared" si="2"/>
        <v>0</v>
      </c>
      <c r="N15" s="20">
        <f t="shared" si="1"/>
        <v>0</v>
      </c>
      <c r="P15" s="535"/>
    </row>
    <row r="16" spans="1:16" ht="15.85" customHeight="1" x14ac:dyDescent="0.25">
      <c r="A16" s="413"/>
      <c r="B16" s="304"/>
      <c r="C16" s="305"/>
      <c r="D16" s="368"/>
      <c r="E16" s="306"/>
      <c r="F16" s="307"/>
      <c r="G16" s="259"/>
      <c r="H16" s="292"/>
      <c r="I16" s="777" t="str">
        <f t="shared" si="0"/>
        <v/>
      </c>
      <c r="J16" s="292"/>
      <c r="K16" s="779"/>
      <c r="M16" s="19">
        <f>IF(G16&gt;1,(G16*E16)-H16,IF(F16&gt;1,(E16*D16*F16)-H16,0))</f>
        <v>0</v>
      </c>
      <c r="N16" s="20">
        <f t="shared" ref="N16:N30" si="3">IF(H16&gt;0,+M16/H16,0)</f>
        <v>0</v>
      </c>
      <c r="P16" s="535"/>
    </row>
    <row r="17" spans="1:16" ht="15.85" customHeight="1" x14ac:dyDescent="0.25">
      <c r="A17" s="413"/>
      <c r="B17" s="304"/>
      <c r="C17" s="305"/>
      <c r="D17" s="368"/>
      <c r="E17" s="306"/>
      <c r="F17" s="307"/>
      <c r="G17" s="259"/>
      <c r="H17" s="292"/>
      <c r="I17" s="777" t="str">
        <f t="shared" si="0"/>
        <v/>
      </c>
      <c r="J17" s="292"/>
      <c r="K17" s="779"/>
      <c r="M17" s="19">
        <f>IF(G17&gt;1,(G17*E17)-H17,IF(F17&gt;1,(E17*D17*F17)-H17,0))</f>
        <v>0</v>
      </c>
      <c r="N17" s="20">
        <f t="shared" si="3"/>
        <v>0</v>
      </c>
      <c r="P17" s="535"/>
    </row>
    <row r="18" spans="1:16" ht="15.85" customHeight="1" x14ac:dyDescent="0.25">
      <c r="A18" s="413"/>
      <c r="B18" s="304"/>
      <c r="C18" s="305"/>
      <c r="D18" s="368"/>
      <c r="E18" s="306"/>
      <c r="F18" s="307"/>
      <c r="G18" s="259"/>
      <c r="H18" s="292"/>
      <c r="I18" s="777" t="str">
        <f t="shared" si="0"/>
        <v/>
      </c>
      <c r="J18" s="292"/>
      <c r="K18" s="779"/>
      <c r="M18" s="19">
        <f>IF(G18&gt;1,(G18*E18)-H18,IF(F18&gt;1,(E18*D18*F18)-H18,0))</f>
        <v>0</v>
      </c>
      <c r="N18" s="20">
        <f t="shared" si="3"/>
        <v>0</v>
      </c>
      <c r="P18" s="535"/>
    </row>
    <row r="19" spans="1:16" ht="15.85" customHeight="1" x14ac:dyDescent="0.25">
      <c r="A19" s="413"/>
      <c r="B19" s="304"/>
      <c r="C19" s="305"/>
      <c r="D19" s="368"/>
      <c r="E19" s="306"/>
      <c r="F19" s="307"/>
      <c r="G19" s="259"/>
      <c r="H19" s="292"/>
      <c r="I19" s="777" t="str">
        <f t="shared" si="0"/>
        <v/>
      </c>
      <c r="J19" s="292"/>
      <c r="K19" s="779"/>
      <c r="M19" s="19">
        <f t="shared" ref="M19:M30" si="4">IF(G19&gt;1,(G19*E19)-H19,IF(F19&gt;1,(E19*D19*F19)-H19,0))</f>
        <v>0</v>
      </c>
      <c r="N19" s="20">
        <f t="shared" si="3"/>
        <v>0</v>
      </c>
      <c r="P19" s="535"/>
    </row>
    <row r="20" spans="1:16" ht="15.85" customHeight="1" x14ac:dyDescent="0.25">
      <c r="A20" s="413"/>
      <c r="B20" s="304"/>
      <c r="C20" s="305"/>
      <c r="D20" s="368"/>
      <c r="E20" s="306"/>
      <c r="F20" s="307"/>
      <c r="G20" s="259"/>
      <c r="H20" s="292"/>
      <c r="I20" s="777" t="str">
        <f t="shared" si="0"/>
        <v/>
      </c>
      <c r="J20" s="292"/>
      <c r="K20" s="779"/>
      <c r="M20" s="19">
        <f t="shared" si="4"/>
        <v>0</v>
      </c>
      <c r="N20" s="20">
        <f t="shared" si="3"/>
        <v>0</v>
      </c>
      <c r="P20" s="535"/>
    </row>
    <row r="21" spans="1:16" ht="15.85" customHeight="1" x14ac:dyDescent="0.25">
      <c r="A21" s="413"/>
      <c r="B21" s="304"/>
      <c r="C21" s="305"/>
      <c r="D21" s="368"/>
      <c r="E21" s="306"/>
      <c r="F21" s="307"/>
      <c r="G21" s="259"/>
      <c r="H21" s="292"/>
      <c r="I21" s="777" t="str">
        <f t="shared" si="0"/>
        <v/>
      </c>
      <c r="J21" s="292"/>
      <c r="K21" s="779"/>
      <c r="M21" s="19">
        <f t="shared" si="4"/>
        <v>0</v>
      </c>
      <c r="N21" s="20">
        <f t="shared" si="3"/>
        <v>0</v>
      </c>
      <c r="P21" s="535"/>
    </row>
    <row r="22" spans="1:16" ht="15.85" customHeight="1" x14ac:dyDescent="0.25">
      <c r="A22" s="413"/>
      <c r="B22" s="304"/>
      <c r="C22" s="305"/>
      <c r="D22" s="368"/>
      <c r="E22" s="306"/>
      <c r="F22" s="307"/>
      <c r="G22" s="259"/>
      <c r="H22" s="292"/>
      <c r="I22" s="777" t="str">
        <f t="shared" si="0"/>
        <v/>
      </c>
      <c r="J22" s="292"/>
      <c r="K22" s="779"/>
      <c r="M22" s="19">
        <f t="shared" si="4"/>
        <v>0</v>
      </c>
      <c r="N22" s="20">
        <f t="shared" si="3"/>
        <v>0</v>
      </c>
    </row>
    <row r="23" spans="1:16" ht="15.85" customHeight="1" x14ac:dyDescent="0.25">
      <c r="A23" s="413"/>
      <c r="B23" s="304"/>
      <c r="C23" s="305"/>
      <c r="D23" s="368"/>
      <c r="E23" s="306"/>
      <c r="F23" s="307"/>
      <c r="G23" s="259"/>
      <c r="H23" s="292"/>
      <c r="I23" s="777" t="str">
        <f t="shared" si="0"/>
        <v/>
      </c>
      <c r="J23" s="292"/>
      <c r="K23" s="779"/>
      <c r="M23" s="19">
        <f t="shared" si="4"/>
        <v>0</v>
      </c>
      <c r="N23" s="20">
        <f t="shared" si="3"/>
        <v>0</v>
      </c>
    </row>
    <row r="24" spans="1:16" ht="15.85" customHeight="1" x14ac:dyDescent="0.25">
      <c r="A24" s="413"/>
      <c r="B24" s="304"/>
      <c r="C24" s="305"/>
      <c r="D24" s="368"/>
      <c r="E24" s="306"/>
      <c r="F24" s="307"/>
      <c r="G24" s="259"/>
      <c r="H24" s="292"/>
      <c r="I24" s="777" t="str">
        <f t="shared" si="0"/>
        <v/>
      </c>
      <c r="J24" s="292"/>
      <c r="K24" s="779"/>
      <c r="M24" s="19">
        <f t="shared" si="4"/>
        <v>0</v>
      </c>
      <c r="N24" s="20">
        <f t="shared" si="3"/>
        <v>0</v>
      </c>
    </row>
    <row r="25" spans="1:16" ht="15.85" customHeight="1" x14ac:dyDescent="0.25">
      <c r="A25" s="413"/>
      <c r="B25" s="304"/>
      <c r="C25" s="305"/>
      <c r="D25" s="368"/>
      <c r="E25" s="306"/>
      <c r="F25" s="307"/>
      <c r="G25" s="259"/>
      <c r="H25" s="292"/>
      <c r="I25" s="777" t="str">
        <f t="shared" si="0"/>
        <v/>
      </c>
      <c r="J25" s="292"/>
      <c r="K25" s="779"/>
      <c r="M25" s="19">
        <f t="shared" si="4"/>
        <v>0</v>
      </c>
      <c r="N25" s="20">
        <f t="shared" si="3"/>
        <v>0</v>
      </c>
    </row>
    <row r="26" spans="1:16" ht="15.85" customHeight="1" x14ac:dyDescent="0.25">
      <c r="A26" s="413"/>
      <c r="B26" s="304"/>
      <c r="C26" s="305"/>
      <c r="D26" s="368"/>
      <c r="E26" s="306"/>
      <c r="F26" s="307"/>
      <c r="G26" s="259"/>
      <c r="H26" s="292"/>
      <c r="I26" s="777" t="str">
        <f t="shared" si="0"/>
        <v/>
      </c>
      <c r="J26" s="292"/>
      <c r="K26" s="779"/>
      <c r="M26" s="19">
        <f t="shared" si="4"/>
        <v>0</v>
      </c>
      <c r="N26" s="20">
        <f t="shared" si="3"/>
        <v>0</v>
      </c>
    </row>
    <row r="27" spans="1:16" ht="15.85" customHeight="1" x14ac:dyDescent="0.25">
      <c r="A27" s="413"/>
      <c r="B27" s="304"/>
      <c r="C27" s="305"/>
      <c r="D27" s="368"/>
      <c r="E27" s="306"/>
      <c r="F27" s="307"/>
      <c r="G27" s="259"/>
      <c r="H27" s="292"/>
      <c r="I27" s="777" t="str">
        <f t="shared" si="0"/>
        <v/>
      </c>
      <c r="J27" s="292"/>
      <c r="K27" s="779"/>
      <c r="M27" s="19">
        <f t="shared" si="4"/>
        <v>0</v>
      </c>
      <c r="N27" s="20">
        <f t="shared" si="3"/>
        <v>0</v>
      </c>
    </row>
    <row r="28" spans="1:16" ht="15.85" customHeight="1" x14ac:dyDescent="0.25">
      <c r="A28" s="413"/>
      <c r="B28" s="304"/>
      <c r="C28" s="305"/>
      <c r="D28" s="368"/>
      <c r="E28" s="306"/>
      <c r="F28" s="307"/>
      <c r="G28" s="259"/>
      <c r="H28" s="292"/>
      <c r="I28" s="777" t="str">
        <f t="shared" si="0"/>
        <v/>
      </c>
      <c r="J28" s="292"/>
      <c r="K28" s="779"/>
      <c r="M28" s="19">
        <f t="shared" si="4"/>
        <v>0</v>
      </c>
      <c r="N28" s="20">
        <f t="shared" si="3"/>
        <v>0</v>
      </c>
    </row>
    <row r="29" spans="1:16" ht="15.85" customHeight="1" x14ac:dyDescent="0.25">
      <c r="A29" s="413"/>
      <c r="B29" s="304"/>
      <c r="C29" s="305"/>
      <c r="D29" s="368"/>
      <c r="E29" s="306"/>
      <c r="F29" s="307"/>
      <c r="G29" s="259"/>
      <c r="H29" s="292"/>
      <c r="I29" s="777" t="str">
        <f t="shared" si="0"/>
        <v/>
      </c>
      <c r="J29" s="292"/>
      <c r="K29" s="779"/>
      <c r="M29" s="19">
        <f t="shared" si="4"/>
        <v>0</v>
      </c>
      <c r="N29" s="20">
        <f t="shared" si="3"/>
        <v>0</v>
      </c>
    </row>
    <row r="30" spans="1:16" ht="15.85" customHeight="1" x14ac:dyDescent="0.25">
      <c r="A30" s="413"/>
      <c r="B30" s="304"/>
      <c r="C30" s="305"/>
      <c r="D30" s="368"/>
      <c r="E30" s="306"/>
      <c r="F30" s="307"/>
      <c r="G30" s="259"/>
      <c r="H30" s="292"/>
      <c r="I30" s="777" t="str">
        <f t="shared" si="0"/>
        <v/>
      </c>
      <c r="J30" s="292"/>
      <c r="K30" s="779"/>
      <c r="M30" s="19">
        <f t="shared" si="4"/>
        <v>0</v>
      </c>
      <c r="N30" s="20">
        <f t="shared" si="3"/>
        <v>0</v>
      </c>
    </row>
    <row r="31" spans="1:16" ht="15.85" customHeight="1" x14ac:dyDescent="0.25">
      <c r="A31" s="413"/>
      <c r="B31" s="304"/>
      <c r="C31" s="305"/>
      <c r="D31" s="368"/>
      <c r="E31" s="306"/>
      <c r="F31" s="307"/>
      <c r="G31" s="259"/>
      <c r="H31" s="292"/>
      <c r="I31" s="777" t="str">
        <f t="shared" si="0"/>
        <v/>
      </c>
      <c r="J31" s="292"/>
      <c r="K31" s="779"/>
      <c r="M31" s="19">
        <f t="shared" si="2"/>
        <v>0</v>
      </c>
      <c r="N31" s="20">
        <f t="shared" si="1"/>
        <v>0</v>
      </c>
      <c r="P31" s="535"/>
    </row>
    <row r="32" spans="1:16" ht="15.85" customHeight="1" x14ac:dyDescent="0.25">
      <c r="A32" s="413"/>
      <c r="B32" s="304"/>
      <c r="C32" s="305"/>
      <c r="D32" s="368"/>
      <c r="E32" s="306"/>
      <c r="F32" s="307"/>
      <c r="G32" s="259"/>
      <c r="H32" s="292"/>
      <c r="I32" s="777" t="str">
        <f t="shared" si="0"/>
        <v/>
      </c>
      <c r="J32" s="292"/>
      <c r="K32" s="779"/>
      <c r="M32" s="19">
        <f t="shared" si="2"/>
        <v>0</v>
      </c>
      <c r="N32" s="20">
        <f t="shared" si="1"/>
        <v>0</v>
      </c>
      <c r="P32" s="535"/>
    </row>
    <row r="33" spans="1:16" ht="15.85" customHeight="1" x14ac:dyDescent="0.25">
      <c r="A33" s="413"/>
      <c r="B33" s="304"/>
      <c r="C33" s="305"/>
      <c r="D33" s="368"/>
      <c r="E33" s="306"/>
      <c r="F33" s="307"/>
      <c r="G33" s="259"/>
      <c r="H33" s="292"/>
      <c r="I33" s="777" t="str">
        <f t="shared" si="0"/>
        <v/>
      </c>
      <c r="J33" s="292"/>
      <c r="K33" s="779"/>
      <c r="M33" s="19">
        <f>IF(G33&gt;1,(G33*E33)-H33,IF(F33&gt;1,(E33*D33*F33)-H33,0))</f>
        <v>0</v>
      </c>
      <c r="N33" s="20">
        <f t="shared" si="1"/>
        <v>0</v>
      </c>
      <c r="P33" s="535"/>
    </row>
    <row r="34" spans="1:16" ht="15.85" customHeight="1" x14ac:dyDescent="0.25">
      <c r="A34" s="413"/>
      <c r="B34" s="304"/>
      <c r="C34" s="305"/>
      <c r="D34" s="368"/>
      <c r="E34" s="306"/>
      <c r="F34" s="307"/>
      <c r="G34" s="259"/>
      <c r="H34" s="292"/>
      <c r="I34" s="777" t="str">
        <f t="shared" si="0"/>
        <v/>
      </c>
      <c r="J34" s="292"/>
      <c r="K34" s="779"/>
      <c r="M34" s="19">
        <f t="shared" si="2"/>
        <v>0</v>
      </c>
      <c r="N34" s="20">
        <f t="shared" si="1"/>
        <v>0</v>
      </c>
      <c r="P34" s="535"/>
    </row>
    <row r="35" spans="1:16" ht="15.85" customHeight="1" x14ac:dyDescent="0.25">
      <c r="A35" s="413"/>
      <c r="B35" s="304"/>
      <c r="C35" s="305"/>
      <c r="D35" s="368"/>
      <c r="E35" s="306"/>
      <c r="F35" s="307"/>
      <c r="G35" s="259"/>
      <c r="H35" s="292"/>
      <c r="I35" s="777" t="str">
        <f t="shared" si="0"/>
        <v/>
      </c>
      <c r="J35" s="292"/>
      <c r="K35" s="779"/>
      <c r="M35" s="19">
        <f t="shared" si="2"/>
        <v>0</v>
      </c>
      <c r="N35" s="20">
        <f t="shared" si="1"/>
        <v>0</v>
      </c>
      <c r="P35" s="535"/>
    </row>
    <row r="36" spans="1:16" ht="15.85" customHeight="1" x14ac:dyDescent="0.25">
      <c r="A36" s="413"/>
      <c r="B36" s="304"/>
      <c r="C36" s="305"/>
      <c r="D36" s="368"/>
      <c r="E36" s="306"/>
      <c r="F36" s="307"/>
      <c r="G36" s="259"/>
      <c r="H36" s="292"/>
      <c r="I36" s="777" t="str">
        <f t="shared" si="0"/>
        <v/>
      </c>
      <c r="J36" s="292"/>
      <c r="K36" s="779"/>
      <c r="M36" s="19">
        <f t="shared" si="2"/>
        <v>0</v>
      </c>
      <c r="N36" s="20">
        <f t="shared" si="1"/>
        <v>0</v>
      </c>
      <c r="P36" s="535"/>
    </row>
    <row r="37" spans="1:16" ht="15.85" customHeight="1" x14ac:dyDescent="0.25">
      <c r="A37" s="413"/>
      <c r="B37" s="304"/>
      <c r="C37" s="305"/>
      <c r="D37" s="368"/>
      <c r="E37" s="306"/>
      <c r="F37" s="307"/>
      <c r="G37" s="259"/>
      <c r="H37" s="292"/>
      <c r="I37" s="777" t="str">
        <f t="shared" si="0"/>
        <v/>
      </c>
      <c r="J37" s="292"/>
      <c r="K37" s="779"/>
      <c r="M37" s="19">
        <f t="shared" si="2"/>
        <v>0</v>
      </c>
      <c r="N37" s="20">
        <f t="shared" si="1"/>
        <v>0</v>
      </c>
    </row>
    <row r="38" spans="1:16" ht="15.85" customHeight="1" x14ac:dyDescent="0.25">
      <c r="A38" s="413"/>
      <c r="B38" s="304"/>
      <c r="C38" s="305"/>
      <c r="D38" s="368"/>
      <c r="E38" s="306"/>
      <c r="F38" s="307"/>
      <c r="G38" s="259"/>
      <c r="H38" s="292"/>
      <c r="I38" s="777" t="str">
        <f t="shared" si="0"/>
        <v/>
      </c>
      <c r="J38" s="292"/>
      <c r="K38" s="779"/>
      <c r="M38" s="19">
        <f t="shared" si="2"/>
        <v>0</v>
      </c>
      <c r="N38" s="20">
        <f t="shared" si="1"/>
        <v>0</v>
      </c>
    </row>
    <row r="39" spans="1:16" ht="15.85" customHeight="1" x14ac:dyDescent="0.25">
      <c r="A39" s="413"/>
      <c r="B39" s="304"/>
      <c r="C39" s="305"/>
      <c r="D39" s="368"/>
      <c r="E39" s="306"/>
      <c r="F39" s="307"/>
      <c r="G39" s="259"/>
      <c r="H39" s="292"/>
      <c r="I39" s="777" t="str">
        <f t="shared" si="0"/>
        <v/>
      </c>
      <c r="J39" s="292"/>
      <c r="K39" s="779"/>
      <c r="M39" s="19">
        <f t="shared" si="2"/>
        <v>0</v>
      </c>
      <c r="N39" s="20">
        <f t="shared" si="1"/>
        <v>0</v>
      </c>
    </row>
    <row r="40" spans="1:16" ht="15.85" customHeight="1" x14ac:dyDescent="0.25">
      <c r="A40" s="413"/>
      <c r="B40" s="304"/>
      <c r="C40" s="305"/>
      <c r="D40" s="368"/>
      <c r="E40" s="306"/>
      <c r="F40" s="307"/>
      <c r="G40" s="259"/>
      <c r="H40" s="292"/>
      <c r="I40" s="777" t="str">
        <f t="shared" si="0"/>
        <v/>
      </c>
      <c r="J40" s="292"/>
      <c r="K40" s="779"/>
      <c r="M40" s="19">
        <f t="shared" si="2"/>
        <v>0</v>
      </c>
      <c r="N40" s="20">
        <f t="shared" si="1"/>
        <v>0</v>
      </c>
    </row>
    <row r="41" spans="1:16" ht="15.85" customHeight="1" x14ac:dyDescent="0.25">
      <c r="A41" s="413"/>
      <c r="B41" s="304"/>
      <c r="C41" s="305"/>
      <c r="D41" s="368"/>
      <c r="E41" s="306"/>
      <c r="F41" s="307"/>
      <c r="G41" s="259"/>
      <c r="H41" s="292"/>
      <c r="I41" s="777" t="str">
        <f t="shared" si="0"/>
        <v/>
      </c>
      <c r="J41" s="292"/>
      <c r="K41" s="779"/>
      <c r="M41" s="19">
        <f t="shared" si="2"/>
        <v>0</v>
      </c>
      <c r="N41" s="20">
        <f t="shared" si="1"/>
        <v>0</v>
      </c>
    </row>
    <row r="42" spans="1:16" ht="15.85" customHeight="1" x14ac:dyDescent="0.25">
      <c r="A42" s="413"/>
      <c r="B42" s="304"/>
      <c r="C42" s="305"/>
      <c r="D42" s="368"/>
      <c r="E42" s="306"/>
      <c r="F42" s="307"/>
      <c r="G42" s="259"/>
      <c r="H42" s="292"/>
      <c r="I42" s="777" t="str">
        <f t="shared" si="0"/>
        <v/>
      </c>
      <c r="J42" s="292"/>
      <c r="K42" s="779"/>
      <c r="M42" s="19">
        <f t="shared" si="2"/>
        <v>0</v>
      </c>
      <c r="N42" s="20">
        <f t="shared" si="1"/>
        <v>0</v>
      </c>
    </row>
    <row r="43" spans="1:16" ht="15.85" customHeight="1" x14ac:dyDescent="0.25">
      <c r="A43" s="413"/>
      <c r="B43" s="304"/>
      <c r="C43" s="305"/>
      <c r="D43" s="368"/>
      <c r="E43" s="306"/>
      <c r="F43" s="307"/>
      <c r="G43" s="259"/>
      <c r="H43" s="292"/>
      <c r="I43" s="777" t="str">
        <f t="shared" si="0"/>
        <v/>
      </c>
      <c r="J43" s="292"/>
      <c r="K43" s="779"/>
      <c r="M43" s="19">
        <f t="shared" si="2"/>
        <v>0</v>
      </c>
      <c r="N43" s="20">
        <f t="shared" si="1"/>
        <v>0</v>
      </c>
    </row>
    <row r="44" spans="1:16" ht="15.85" customHeight="1" x14ac:dyDescent="0.25">
      <c r="A44" s="413"/>
      <c r="B44" s="304"/>
      <c r="C44" s="305"/>
      <c r="D44" s="368"/>
      <c r="E44" s="306"/>
      <c r="F44" s="307"/>
      <c r="G44" s="259"/>
      <c r="H44" s="292"/>
      <c r="I44" s="777" t="str">
        <f t="shared" si="0"/>
        <v/>
      </c>
      <c r="J44" s="292"/>
      <c r="K44" s="779"/>
      <c r="M44" s="19">
        <f t="shared" si="2"/>
        <v>0</v>
      </c>
      <c r="N44" s="20">
        <f t="shared" si="1"/>
        <v>0</v>
      </c>
    </row>
    <row r="45" spans="1:16" ht="15.85" customHeight="1" x14ac:dyDescent="0.25">
      <c r="A45" s="413"/>
      <c r="B45" s="304"/>
      <c r="C45" s="305"/>
      <c r="D45" s="368"/>
      <c r="E45" s="306"/>
      <c r="F45" s="307"/>
      <c r="G45" s="259"/>
      <c r="H45" s="292"/>
      <c r="I45" s="777" t="str">
        <f t="shared" si="0"/>
        <v/>
      </c>
      <c r="J45" s="292"/>
      <c r="K45" s="779"/>
      <c r="M45" s="19">
        <f t="shared" si="2"/>
        <v>0</v>
      </c>
      <c r="N45" s="20">
        <f t="shared" si="1"/>
        <v>0</v>
      </c>
    </row>
    <row r="46" spans="1:16" ht="15.85" customHeight="1" x14ac:dyDescent="0.25">
      <c r="A46" s="413"/>
      <c r="B46" s="304"/>
      <c r="C46" s="305"/>
      <c r="D46" s="368"/>
      <c r="E46" s="306"/>
      <c r="F46" s="307"/>
      <c r="G46" s="259"/>
      <c r="H46" s="292"/>
      <c r="I46" s="777" t="str">
        <f t="shared" si="0"/>
        <v/>
      </c>
      <c r="J46" s="292"/>
      <c r="K46" s="779"/>
      <c r="M46" s="19">
        <f t="shared" si="2"/>
        <v>0</v>
      </c>
      <c r="N46" s="20">
        <f t="shared" si="1"/>
        <v>0</v>
      </c>
    </row>
    <row r="47" spans="1:16" ht="15.85" customHeight="1" x14ac:dyDescent="0.25">
      <c r="A47" s="413"/>
      <c r="B47" s="304"/>
      <c r="C47" s="305"/>
      <c r="D47" s="368"/>
      <c r="E47" s="306"/>
      <c r="F47" s="307"/>
      <c r="G47" s="259"/>
      <c r="H47" s="292"/>
      <c r="I47" s="777" t="str">
        <f t="shared" si="0"/>
        <v/>
      </c>
      <c r="J47" s="292"/>
      <c r="K47" s="779"/>
      <c r="M47" s="19">
        <f t="shared" si="2"/>
        <v>0</v>
      </c>
      <c r="N47" s="20">
        <f t="shared" si="1"/>
        <v>0</v>
      </c>
    </row>
    <row r="48" spans="1:16" ht="15.85" customHeight="1" x14ac:dyDescent="0.25">
      <c r="A48" s="413"/>
      <c r="B48" s="304"/>
      <c r="C48" s="305"/>
      <c r="D48" s="368"/>
      <c r="E48" s="306"/>
      <c r="F48" s="307"/>
      <c r="G48" s="259"/>
      <c r="H48" s="292"/>
      <c r="I48" s="777" t="str">
        <f t="shared" si="0"/>
        <v/>
      </c>
      <c r="J48" s="292"/>
      <c r="K48" s="779"/>
      <c r="M48" s="19">
        <f t="shared" si="2"/>
        <v>0</v>
      </c>
      <c r="N48" s="20">
        <f t="shared" si="1"/>
        <v>0</v>
      </c>
    </row>
    <row r="49" spans="1:14" ht="15.85" customHeight="1" x14ac:dyDescent="0.25">
      <c r="A49" s="413"/>
      <c r="B49" s="304"/>
      <c r="C49" s="305"/>
      <c r="D49" s="368"/>
      <c r="E49" s="306"/>
      <c r="F49" s="307"/>
      <c r="G49" s="259"/>
      <c r="H49" s="292"/>
      <c r="I49" s="777" t="str">
        <f t="shared" si="0"/>
        <v/>
      </c>
      <c r="J49" s="292"/>
      <c r="K49" s="779"/>
      <c r="M49" s="19">
        <f t="shared" si="2"/>
        <v>0</v>
      </c>
      <c r="N49" s="20">
        <f t="shared" si="1"/>
        <v>0</v>
      </c>
    </row>
    <row r="50" spans="1:14" ht="15.85" customHeight="1" x14ac:dyDescent="0.25">
      <c r="A50" s="413"/>
      <c r="B50" s="304"/>
      <c r="C50" s="305"/>
      <c r="D50" s="368"/>
      <c r="E50" s="306"/>
      <c r="F50" s="307"/>
      <c r="G50" s="259"/>
      <c r="H50" s="292"/>
      <c r="I50" s="777" t="str">
        <f t="shared" si="0"/>
        <v/>
      </c>
      <c r="J50" s="292"/>
      <c r="K50" s="779"/>
      <c r="M50" s="19">
        <f t="shared" si="2"/>
        <v>0</v>
      </c>
      <c r="N50" s="20">
        <f t="shared" si="1"/>
        <v>0</v>
      </c>
    </row>
    <row r="51" spans="1:14" ht="15.85" customHeight="1" x14ac:dyDescent="0.25">
      <c r="A51" s="413"/>
      <c r="B51" s="304"/>
      <c r="C51" s="305"/>
      <c r="D51" s="368"/>
      <c r="E51" s="306"/>
      <c r="F51" s="307"/>
      <c r="G51" s="259"/>
      <c r="H51" s="292"/>
      <c r="I51" s="777" t="str">
        <f t="shared" si="0"/>
        <v/>
      </c>
      <c r="J51" s="292"/>
      <c r="K51" s="779"/>
      <c r="M51" s="19">
        <f t="shared" si="2"/>
        <v>0</v>
      </c>
      <c r="N51" s="20">
        <f t="shared" si="1"/>
        <v>0</v>
      </c>
    </row>
    <row r="52" spans="1:14" customFormat="1" ht="15.85" hidden="1" customHeight="1" x14ac:dyDescent="0.3">
      <c r="A52" s="725"/>
      <c r="B52" s="528"/>
      <c r="C52" s="528"/>
      <c r="D52" s="528"/>
      <c r="E52" s="528"/>
      <c r="F52" s="528"/>
      <c r="G52" s="528"/>
      <c r="H52" s="528"/>
      <c r="I52" s="528"/>
      <c r="J52" s="528"/>
      <c r="K52" s="793"/>
    </row>
    <row r="53" spans="1:14" ht="17.399999999999999" customHeight="1" thickBot="1" x14ac:dyDescent="0.3">
      <c r="A53" s="308" t="s">
        <v>656</v>
      </c>
      <c r="B53" s="309"/>
      <c r="C53" s="310"/>
      <c r="D53" s="311"/>
      <c r="E53" s="313">
        <f>SUM(E13:E51)</f>
        <v>0</v>
      </c>
      <c r="F53" s="312"/>
      <c r="G53" s="312"/>
      <c r="H53" s="395">
        <f>SUM(H13:H51)</f>
        <v>0</v>
      </c>
      <c r="I53" s="395">
        <f>SUM(I13:I51)</f>
        <v>0</v>
      </c>
      <c r="J53" s="511">
        <f>SUM(J13:J51)</f>
        <v>0</v>
      </c>
      <c r="K53" s="11"/>
      <c r="M53" s="215"/>
    </row>
    <row r="54" spans="1:14" ht="15.65" customHeight="1" thickBot="1" x14ac:dyDescent="0.3">
      <c r="A54" s="171"/>
      <c r="B54" s="65"/>
      <c r="C54" s="65"/>
      <c r="D54" s="65"/>
      <c r="E54" s="218"/>
      <c r="F54" s="218"/>
      <c r="G54" s="218"/>
      <c r="H54" s="1611" t="s">
        <v>653</v>
      </c>
      <c r="I54" s="1612"/>
      <c r="J54" s="1613"/>
      <c r="K54" s="11"/>
      <c r="M54" s="215"/>
    </row>
    <row r="55" spans="1:14" ht="15.85" customHeight="1" x14ac:dyDescent="0.25">
      <c r="A55" s="9" t="s">
        <v>389</v>
      </c>
      <c r="B55" s="10"/>
      <c r="C55" s="5"/>
      <c r="D55" s="5"/>
      <c r="E55" s="5"/>
      <c r="F55" s="5"/>
      <c r="G55" s="5"/>
      <c r="H55" s="5"/>
      <c r="I55" s="5"/>
      <c r="J55" s="95"/>
      <c r="K55" s="11"/>
      <c r="M55" s="215"/>
    </row>
    <row r="56" spans="1:14" ht="15.85" customHeight="1" x14ac:dyDescent="0.25">
      <c r="A56" s="9" t="s">
        <v>354</v>
      </c>
      <c r="B56" s="10"/>
      <c r="C56" s="5"/>
      <c r="D56" s="5"/>
      <c r="E56" s="5"/>
      <c r="F56" s="5"/>
      <c r="G56" s="5"/>
      <c r="H56" s="5"/>
      <c r="I56" s="10" t="s">
        <v>605</v>
      </c>
      <c r="J56" s="95"/>
      <c r="K56" s="11"/>
      <c r="M56" s="215"/>
    </row>
    <row r="57" spans="1:14" ht="15.85" customHeight="1" x14ac:dyDescent="0.25">
      <c r="A57" s="9" t="s">
        <v>355</v>
      </c>
      <c r="B57" s="10"/>
      <c r="C57" s="5"/>
      <c r="D57" s="5"/>
      <c r="E57" s="5"/>
      <c r="F57" s="5"/>
      <c r="G57" s="5"/>
      <c r="H57" s="5"/>
      <c r="I57" s="778" t="s">
        <v>606</v>
      </c>
      <c r="J57" s="95"/>
      <c r="K57" s="11"/>
      <c r="M57" s="215"/>
    </row>
    <row r="58" spans="1:14" ht="15.85" customHeight="1" x14ac:dyDescent="0.25">
      <c r="A58" s="94" t="s">
        <v>494</v>
      </c>
      <c r="B58" s="560"/>
      <c r="C58" s="95"/>
      <c r="D58" s="95"/>
      <c r="E58" s="95"/>
      <c r="F58" s="95"/>
      <c r="G58" s="95"/>
      <c r="H58" s="95"/>
      <c r="I58" s="10" t="s">
        <v>360</v>
      </c>
      <c r="J58" s="95"/>
      <c r="K58" s="11"/>
    </row>
    <row r="59" spans="1:14" ht="15.85" customHeight="1" x14ac:dyDescent="0.25">
      <c r="A59" s="9" t="s">
        <v>357</v>
      </c>
      <c r="B59" s="10"/>
      <c r="C59" s="5"/>
      <c r="D59" s="5"/>
      <c r="E59" s="5"/>
      <c r="F59" s="5"/>
      <c r="G59" s="5"/>
      <c r="H59" s="5"/>
      <c r="I59" s="10" t="s">
        <v>361</v>
      </c>
      <c r="J59" s="95"/>
      <c r="K59" s="11"/>
    </row>
    <row r="60" spans="1:14" ht="15.85" customHeight="1" x14ac:dyDescent="0.25">
      <c r="A60" s="13" t="s">
        <v>412</v>
      </c>
      <c r="B60" s="14"/>
      <c r="C60" s="15"/>
      <c r="D60" s="15"/>
      <c r="E60" s="15"/>
      <c r="F60" s="15"/>
      <c r="G60" s="15"/>
      <c r="H60" s="15"/>
      <c r="I60" s="14" t="s">
        <v>359</v>
      </c>
      <c r="J60" s="98"/>
      <c r="K60" s="16"/>
    </row>
    <row r="61" spans="1:14" ht="15.85" customHeight="1" x14ac:dyDescent="0.25">
      <c r="A61" s="488"/>
      <c r="B61" s="488"/>
      <c r="C61" s="488"/>
      <c r="D61" s="488"/>
      <c r="E61" s="488"/>
      <c r="F61" s="488"/>
      <c r="G61" s="488"/>
      <c r="H61" s="488"/>
      <c r="I61" s="488"/>
      <c r="J61" s="819"/>
      <c r="K61" s="488"/>
    </row>
  </sheetData>
  <sheetProtection algorithmName="SHA-512" hashValue="+Op2jLkgtLY8DFhK6/WIfBeZbj2X8+boMyQDMPnmHcEtcWjLRKqqotLmW7+C4ua4HJ5hMZnvBR8xasVrxGq+sg==" saltValue="MwU3ncaNhWNau3uYmTrCig==" spinCount="100000" sheet="1" objects="1" scenarios="1"/>
  <mergeCells count="19">
    <mergeCell ref="D8:D10"/>
    <mergeCell ref="E8:J8"/>
    <mergeCell ref="A2:K2"/>
    <mergeCell ref="A3:H3"/>
    <mergeCell ref="A5:B5"/>
    <mergeCell ref="F5:G5"/>
    <mergeCell ref="K8:K10"/>
    <mergeCell ref="A8:A10"/>
    <mergeCell ref="B8:B10"/>
    <mergeCell ref="C8:C10"/>
    <mergeCell ref="H54:J54"/>
    <mergeCell ref="M7:N7"/>
    <mergeCell ref="M8:N8"/>
    <mergeCell ref="E9:E10"/>
    <mergeCell ref="F9:G9"/>
    <mergeCell ref="H9:H10"/>
    <mergeCell ref="I9:I10"/>
    <mergeCell ref="J9:J10"/>
    <mergeCell ref="M9:N9"/>
  </mergeCells>
  <conditionalFormatting sqref="A4:A5">
    <cfRule type="expression" dxfId="413" priority="125">
      <formula>CELL("protect",A4)=0</formula>
    </cfRule>
  </conditionalFormatting>
  <conditionalFormatting sqref="A13:A51">
    <cfRule type="expression" dxfId="412" priority="37">
      <formula>CELL("protect",A13)=0</formula>
    </cfRule>
  </conditionalFormatting>
  <conditionalFormatting sqref="A53">
    <cfRule type="expression" dxfId="411" priority="86">
      <formula>CELL("protect",A53)=0</formula>
    </cfRule>
  </conditionalFormatting>
  <conditionalFormatting sqref="A7:B8">
    <cfRule type="expression" dxfId="410" priority="131">
      <formula>CELL("protect",A7)=0</formula>
    </cfRule>
  </conditionalFormatting>
  <conditionalFormatting sqref="A53:C60">
    <cfRule type="expression" dxfId="409" priority="87">
      <formula>CELL("protect",A53)=0</formula>
    </cfRule>
  </conditionalFormatting>
  <conditionalFormatting sqref="C4:C8">
    <cfRule type="expression" dxfId="408" priority="10">
      <formula>CELL("protect",C4)=0</formula>
    </cfRule>
  </conditionalFormatting>
  <conditionalFormatting sqref="C13:C51">
    <cfRule type="expression" dxfId="407" priority="12">
      <formula>CELL("protect",C13)=0</formula>
    </cfRule>
  </conditionalFormatting>
  <conditionalFormatting sqref="D7:D8">
    <cfRule type="expression" dxfId="406" priority="130">
      <formula>CELL("protect",D7)=0</formula>
    </cfRule>
  </conditionalFormatting>
  <conditionalFormatting sqref="D53:H54 K4:K6 D13:G13 D14:H51 K53:XFD61 A13:B51 A2 M2:O2 P2:XFD13 O3:O4 B4 L4 L5:O6 E7:K7 O7:O9 K8 H9 L10:O51 K11:K12 P22:XFD30 Q31:XFD36 P37:XFD51 D55:I56 J55:J61 D57:H60 A61:I61 A62:XFD1048576">
    <cfRule type="expression" dxfId="405" priority="135">
      <formula>CELL("protect",A2)=0</formula>
    </cfRule>
  </conditionalFormatting>
  <conditionalFormatting sqref="E8:E9">
    <cfRule type="expression" dxfId="404" priority="126">
      <formula>CELL("protect",E8)=0</formula>
    </cfRule>
  </conditionalFormatting>
  <conditionalFormatting sqref="E13:E51">
    <cfRule type="expression" dxfId="403" priority="127">
      <formula>CELL("protect",E13)=0</formula>
    </cfRule>
  </conditionalFormatting>
  <conditionalFormatting sqref="E53:F53">
    <cfRule type="expression" dxfId="402" priority="134">
      <formula>CELL("protect",E53)=0</formula>
    </cfRule>
  </conditionalFormatting>
  <conditionalFormatting sqref="F9:F10">
    <cfRule type="expression" dxfId="401" priority="111">
      <formula>CELL("protect",F9)=0</formula>
    </cfRule>
  </conditionalFormatting>
  <conditionalFormatting sqref="G10">
    <cfRule type="expression" dxfId="400" priority="110">
      <formula>CELL("protect",G10)=0</formula>
    </cfRule>
  </conditionalFormatting>
  <conditionalFormatting sqref="H13">
    <cfRule type="expression" dxfId="399" priority="7">
      <formula>CELL("protect",H13)=0</formula>
    </cfRule>
  </conditionalFormatting>
  <conditionalFormatting sqref="H5:I5 K5">
    <cfRule type="expression" dxfId="398" priority="133">
      <formula>CELL("protect",H5)=0</formula>
    </cfRule>
  </conditionalFormatting>
  <conditionalFormatting sqref="H13:J51">
    <cfRule type="expression" dxfId="397" priority="2">
      <formula>CELL("protect",H13)=0</formula>
    </cfRule>
  </conditionalFormatting>
  <conditionalFormatting sqref="H53:K53">
    <cfRule type="expression" dxfId="396" priority="117">
      <formula>CELL("protect",H53)=0</formula>
    </cfRule>
  </conditionalFormatting>
  <conditionalFormatting sqref="I56:I60">
    <cfRule type="expression" dxfId="395" priority="107">
      <formula>CELL("protect",I56)=0</formula>
    </cfRule>
  </conditionalFormatting>
  <conditionalFormatting sqref="I13:J51">
    <cfRule type="expression" dxfId="394" priority="3">
      <formula>CELL("protect",I13)=0</formula>
    </cfRule>
  </conditionalFormatting>
  <conditionalFormatting sqref="I53:K53 A3:L3 D6:K6">
    <cfRule type="expression" dxfId="393" priority="118">
      <formula>CELL("protect",A3)=0</formula>
    </cfRule>
  </conditionalFormatting>
  <conditionalFormatting sqref="K3:K4 H4:I4 F4:F5">
    <cfRule type="expression" dxfId="392" priority="123">
      <formula>CELL("Protect",F3)=0</formula>
    </cfRule>
  </conditionalFormatting>
  <conditionalFormatting sqref="L8:M9 L7">
    <cfRule type="expression" dxfId="391" priority="128">
      <formula>CELL("protect",L7)=0</formula>
    </cfRule>
  </conditionalFormatting>
  <conditionalFormatting sqref="Q14:XFD21">
    <cfRule type="expression" dxfId="390" priority="38">
      <formula>CELL("protect",Q14)=0</formula>
    </cfRule>
  </conditionalFormatting>
  <conditionalFormatting sqref="M7">
    <cfRule type="expression" dxfId="389" priority="1">
      <formula>CELL("protect",M7)=0</formula>
    </cfRule>
  </conditionalFormatting>
  <dataValidations count="1">
    <dataValidation type="whole" allowBlank="1" showInputMessage="1" showErrorMessage="1" error="Enter whole amounts only (no less than negative 20,000).  Round cents to the nearest dollar." sqref="H13:H51 J13:J51" xr:uid="{2248757D-053F-45D1-9D17-07331539E3E8}">
      <formula1>-20000</formula1>
      <formula2>999999999999999000000</formula2>
    </dataValidation>
  </dataValidations>
  <printOptions horizontalCentered="1"/>
  <pageMargins left="0.25" right="0.25" top="0.7" bottom="0.4" header="0.25" footer="0.2"/>
  <pageSetup scale="54" fitToHeight="2" orientation="landscape" cellComments="atEnd" r:id="rId1"/>
  <headerFooter>
    <oddFooter>&amp;C&amp;"Tahoma,Regular"&amp;10Page &amp;P of &amp;N&amp;R&amp;"Tahoma,Regular"&amp;10ID-46, Schedule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3057" r:id="rId4" name="Check Box 1">
              <controlPr defaultSize="0" autoFill="0" autoLine="0" autoPict="0">
                <anchor moveWithCells="1" sizeWithCells="1">
                  <from>
                    <xdr:col>8</xdr:col>
                    <xdr:colOff>0</xdr:colOff>
                    <xdr:row>1</xdr:row>
                    <xdr:rowOff>0</xdr:rowOff>
                  </from>
                  <to>
                    <xdr:col>8</xdr:col>
                    <xdr:colOff>0</xdr:colOff>
                    <xdr:row>1</xdr:row>
                    <xdr:rowOff>103367</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D366-54DE-4512-9408-2F423C6D0647}">
  <sheetPr>
    <pageSetUpPr fitToPage="1"/>
  </sheetPr>
  <dimension ref="A1:U68"/>
  <sheetViews>
    <sheetView showGridLines="0" zoomScale="80" zoomScaleNormal="80" zoomScaleSheetLayoutView="70" workbookViewId="0">
      <pane ySplit="14" topLeftCell="A15" activePane="bottomLeft" state="frozen"/>
      <selection pane="bottomLeft" activeCell="A15" sqref="A15"/>
    </sheetView>
  </sheetViews>
  <sheetFormatPr defaultColWidth="9" defaultRowHeight="15.85" customHeight="1" x14ac:dyDescent="0.25"/>
  <cols>
    <col min="1" max="1" width="39.88671875" style="12" customWidth="1"/>
    <col min="2" max="2" width="20.33203125" style="12" customWidth="1"/>
    <col min="3" max="6" width="12.21875" style="12" customWidth="1"/>
    <col min="7" max="7" width="13.33203125" style="12" customWidth="1"/>
    <col min="8" max="8" width="13.5546875" style="12" customWidth="1"/>
    <col min="9" max="9" width="13.109375" style="12" customWidth="1"/>
    <col min="10" max="10" width="12.88671875" style="12" customWidth="1"/>
    <col min="11" max="11" width="13.5546875" style="12" customWidth="1"/>
    <col min="12" max="12" width="13" style="12" customWidth="1"/>
    <col min="13" max="13" width="13.21875" style="12" customWidth="1"/>
    <col min="14" max="14" width="13" style="12" customWidth="1"/>
    <col min="15" max="15" width="35.77734375" style="12" customWidth="1"/>
    <col min="16" max="16" width="5.6640625" style="12" customWidth="1"/>
    <col min="17" max="18" width="10.88671875" style="12" customWidth="1"/>
    <col min="19" max="19" width="11.44140625" style="12" bestFit="1" customWidth="1"/>
    <col min="20" max="16384" width="9" style="12"/>
  </cols>
  <sheetData>
    <row r="1" spans="1:18" ht="27.1" customHeight="1" x14ac:dyDescent="0.25">
      <c r="A1" s="1097" t="str">
        <f>"Anyone earning more than "&amp;TEXT(C64,"$#,##0")&amp;" within the organization, with any allocation to an ICF must be reported on this schedule"</f>
        <v>Anyone earning more than $333,139 within the organization, with any allocation to an ICF must be reported on this schedule</v>
      </c>
      <c r="J1" s="1097" t="s">
        <v>1009</v>
      </c>
    </row>
    <row r="2" spans="1:18" s="520" customFormat="1" ht="15.05" x14ac:dyDescent="0.25">
      <c r="A2" s="1214"/>
      <c r="B2" s="1215"/>
      <c r="C2" s="1215"/>
      <c r="D2" s="1215"/>
      <c r="E2" s="1215"/>
      <c r="F2" s="1215"/>
      <c r="G2" s="1215"/>
      <c r="H2" s="1215"/>
      <c r="I2" s="1215"/>
      <c r="J2" s="1215"/>
      <c r="K2" s="1215"/>
      <c r="L2" s="1215"/>
      <c r="M2" s="1215"/>
      <c r="N2" s="1215"/>
      <c r="O2" s="722"/>
      <c r="P2" s="726" t="s">
        <v>1126</v>
      </c>
    </row>
    <row r="3" spans="1:18" s="520" customFormat="1" ht="15.05" x14ac:dyDescent="0.25">
      <c r="A3" s="1466" t="s">
        <v>911</v>
      </c>
      <c r="B3" s="1493"/>
      <c r="C3" s="1493"/>
      <c r="D3" s="1493"/>
      <c r="E3" s="1493"/>
      <c r="F3" s="1493"/>
      <c r="G3" s="1493"/>
      <c r="H3" s="1493"/>
      <c r="I3" s="1493"/>
      <c r="J3" s="1493"/>
      <c r="K3" s="1493"/>
      <c r="L3" s="1493"/>
      <c r="M3" s="1493"/>
      <c r="N3" s="1493"/>
      <c r="O3" s="1468"/>
    </row>
    <row r="4" spans="1:18" s="520" customFormat="1" ht="15.05" x14ac:dyDescent="0.25">
      <c r="A4" s="1466" t="s">
        <v>915</v>
      </c>
      <c r="B4" s="1467"/>
      <c r="C4" s="1467"/>
      <c r="D4" s="1467"/>
      <c r="E4" s="1467"/>
      <c r="F4" s="1467"/>
      <c r="G4" s="1467"/>
      <c r="H4" s="1467"/>
      <c r="I4" s="1467"/>
      <c r="J4" s="1467"/>
      <c r="K4" s="1467"/>
      <c r="L4" s="1467"/>
      <c r="M4" s="1467"/>
      <c r="N4" s="1467"/>
      <c r="O4" s="1468"/>
    </row>
    <row r="5" spans="1:18" s="520" customFormat="1" ht="15.65" x14ac:dyDescent="0.3">
      <c r="A5" s="725"/>
      <c r="B5"/>
      <c r="C5"/>
      <c r="D5"/>
      <c r="E5"/>
      <c r="F5"/>
      <c r="G5"/>
      <c r="H5"/>
      <c r="I5"/>
      <c r="J5"/>
      <c r="K5"/>
      <c r="L5"/>
      <c r="M5" s="1115"/>
      <c r="N5" s="1115"/>
      <c r="O5" s="477"/>
      <c r="P5" s="760"/>
      <c r="R5" s="365"/>
    </row>
    <row r="6" spans="1:18" s="520" customFormat="1" ht="15.85" customHeight="1" x14ac:dyDescent="0.25">
      <c r="A6" s="64" t="s">
        <v>95</v>
      </c>
      <c r="B6" s="7"/>
      <c r="C6" s="1117" t="s">
        <v>45</v>
      </c>
      <c r="D6" s="1117"/>
      <c r="E6" s="7"/>
      <c r="F6" s="7"/>
      <c r="G6" s="7"/>
      <c r="H6" s="1117" t="s">
        <v>96</v>
      </c>
      <c r="I6" s="7"/>
      <c r="J6" s="1117"/>
      <c r="K6" s="1117"/>
      <c r="L6" s="7"/>
      <c r="M6" s="1117" t="s">
        <v>65</v>
      </c>
      <c r="N6" s="7"/>
      <c r="O6" s="477"/>
      <c r="R6" s="365"/>
    </row>
    <row r="7" spans="1:18" s="520" customFormat="1" ht="15.85" customHeight="1" x14ac:dyDescent="0.3">
      <c r="A7" s="1474">
        <f>'Cover Page'!$A$8</f>
        <v>0</v>
      </c>
      <c r="B7" s="1475"/>
      <c r="C7" s="1118">
        <f>'Cover Page'!$F$8</f>
        <v>0</v>
      </c>
      <c r="D7" s="1118"/>
      <c r="E7" s="7"/>
      <c r="F7" s="7"/>
      <c r="G7" s="7"/>
      <c r="H7" s="1476">
        <f>'Cover Page'!$K$8</f>
        <v>0</v>
      </c>
      <c r="I7" s="1476"/>
      <c r="J7"/>
      <c r="K7"/>
      <c r="L7" s="7"/>
      <c r="M7" s="1119" t="str">
        <f>TEXT('Cover Page'!$K$10,"mm/dd/yy")&amp;" to "&amp;TEXT('Cover Page'!$M$10,"mm/dd/yy")</f>
        <v>07/01/24 to 06/30/25</v>
      </c>
      <c r="N7" s="7"/>
      <c r="O7" s="477"/>
      <c r="Q7" s="367"/>
    </row>
    <row r="8" spans="1:18" s="520" customFormat="1" ht="15.85" customHeight="1" x14ac:dyDescent="0.3">
      <c r="A8" s="1218"/>
      <c r="B8" s="1219"/>
      <c r="C8" s="1219"/>
      <c r="D8" s="1219"/>
      <c r="E8" s="7"/>
      <c r="F8" s="7"/>
      <c r="G8" s="7"/>
      <c r="H8" s="1220"/>
      <c r="I8" s="1220"/>
      <c r="J8"/>
      <c r="K8"/>
      <c r="L8" s="7"/>
      <c r="M8" s="1220"/>
      <c r="N8" s="7"/>
      <c r="O8" s="477"/>
      <c r="Q8" s="367"/>
    </row>
    <row r="9" spans="1:18" s="520" customFormat="1" ht="15.5" customHeight="1" x14ac:dyDescent="0.25">
      <c r="A9" s="1114"/>
      <c r="B9" s="1115"/>
      <c r="C9" s="1115"/>
      <c r="D9" s="1115"/>
      <c r="E9" s="1115"/>
      <c r="F9" s="1115"/>
      <c r="G9" s="1115"/>
      <c r="H9" s="7"/>
      <c r="I9" s="1147" t="s">
        <v>913</v>
      </c>
      <c r="J9" s="1652"/>
      <c r="K9" s="1652"/>
      <c r="L9" s="1115"/>
      <c r="M9" s="1115"/>
      <c r="N9" s="1115"/>
      <c r="O9" s="1116"/>
      <c r="P9" s="1044" t="s">
        <v>914</v>
      </c>
    </row>
    <row r="10" spans="1:18" s="520" customFormat="1" ht="15.65" x14ac:dyDescent="0.3">
      <c r="A10" s="813"/>
      <c r="B10" s="814"/>
      <c r="C10" s="731"/>
      <c r="D10" s="731"/>
      <c r="E10" s="731"/>
      <c r="F10" s="731"/>
      <c r="G10" s="731"/>
      <c r="H10" s="815"/>
      <c r="I10" s="815"/>
      <c r="J10" s="815"/>
      <c r="K10" s="815"/>
      <c r="L10" s="815"/>
      <c r="M10" s="486"/>
      <c r="N10" s="486"/>
      <c r="O10" s="732"/>
      <c r="Q10" s="367"/>
    </row>
    <row r="11" spans="1:18" ht="15.85" customHeight="1" x14ac:dyDescent="0.25">
      <c r="A11" s="1148" t="s">
        <v>9</v>
      </c>
      <c r="B11" s="1113" t="s">
        <v>324</v>
      </c>
      <c r="C11" s="811" t="s">
        <v>325</v>
      </c>
      <c r="D11" s="811" t="s">
        <v>326</v>
      </c>
      <c r="E11" s="811" t="s">
        <v>334</v>
      </c>
      <c r="F11" s="811" t="s">
        <v>328</v>
      </c>
      <c r="G11" s="811" t="s">
        <v>329</v>
      </c>
      <c r="H11" s="811" t="s">
        <v>330</v>
      </c>
      <c r="I11" s="811" t="s">
        <v>331</v>
      </c>
      <c r="J11" s="1122" t="s">
        <v>332</v>
      </c>
      <c r="K11" s="1122" t="s">
        <v>333</v>
      </c>
      <c r="L11" s="1122" t="s">
        <v>452</v>
      </c>
      <c r="M11" s="1122" t="s">
        <v>453</v>
      </c>
      <c r="N11" s="1122" t="s">
        <v>492</v>
      </c>
      <c r="O11" s="1122" t="s">
        <v>926</v>
      </c>
    </row>
    <row r="12" spans="1:18" ht="15.85" customHeight="1" x14ac:dyDescent="0.25">
      <c r="A12" s="1130"/>
      <c r="B12" s="1130"/>
      <c r="C12" s="1653" t="s">
        <v>933</v>
      </c>
      <c r="D12" s="1654"/>
      <c r="E12" s="1655"/>
      <c r="F12" s="1131"/>
      <c r="G12" s="1131"/>
      <c r="H12" s="1656" t="s">
        <v>934</v>
      </c>
      <c r="I12" s="1657"/>
      <c r="J12" s="1658"/>
      <c r="K12" s="1649" t="s">
        <v>935</v>
      </c>
      <c r="L12" s="1650"/>
      <c r="M12" s="1650"/>
      <c r="N12" s="1651"/>
      <c r="O12" s="1120"/>
    </row>
    <row r="13" spans="1:18" s="1102" customFormat="1" ht="59.35" customHeight="1" thickBot="1" x14ac:dyDescent="0.3">
      <c r="A13" s="1101" t="s">
        <v>936</v>
      </c>
      <c r="B13" s="1101" t="s">
        <v>937</v>
      </c>
      <c r="C13" s="1101" t="s">
        <v>916</v>
      </c>
      <c r="D13" s="1101" t="s">
        <v>654</v>
      </c>
      <c r="E13" s="1101" t="s">
        <v>924</v>
      </c>
      <c r="F13" s="1101" t="s">
        <v>938</v>
      </c>
      <c r="G13" s="1101" t="s">
        <v>929</v>
      </c>
      <c r="H13" s="1101" t="s">
        <v>939</v>
      </c>
      <c r="I13" s="1101" t="s">
        <v>940</v>
      </c>
      <c r="J13" s="1101" t="s">
        <v>925</v>
      </c>
      <c r="K13" s="1101" t="s">
        <v>941</v>
      </c>
      <c r="L13" s="1101" t="s">
        <v>942</v>
      </c>
      <c r="M13" s="1101" t="s">
        <v>943</v>
      </c>
      <c r="N13" s="1101" t="s">
        <v>927</v>
      </c>
      <c r="O13" s="1101" t="s">
        <v>1141</v>
      </c>
    </row>
    <row r="14" spans="1:18" customFormat="1" ht="15.85" hidden="1" customHeight="1" x14ac:dyDescent="0.3">
      <c r="A14" s="725"/>
      <c r="O14" s="725"/>
    </row>
    <row r="15" spans="1:18" ht="15.85" customHeight="1" x14ac:dyDescent="0.25">
      <c r="A15" s="413"/>
      <c r="B15" s="1132" t="s">
        <v>655</v>
      </c>
      <c r="C15" s="1133"/>
      <c r="D15" s="1133"/>
      <c r="E15" s="114">
        <f>SUM(C15:D15)</f>
        <v>0</v>
      </c>
      <c r="F15" s="114">
        <f>+C$62</f>
        <v>344031</v>
      </c>
      <c r="G15" s="114">
        <f>IF(E15&gt;F15,+E15-F15,0)</f>
        <v>0</v>
      </c>
      <c r="H15" s="1108"/>
      <c r="I15" s="114">
        <f>IF(E15&gt;1,+E15*H15,0)</f>
        <v>0</v>
      </c>
      <c r="J15" s="114">
        <f>IF(G15&gt;1,+G15*H15,0)</f>
        <v>0</v>
      </c>
      <c r="K15" s="1108"/>
      <c r="L15" s="114">
        <f>IF(I15&gt;1,ROUND(+I15*K15,0),0)</f>
        <v>0</v>
      </c>
      <c r="M15" s="114">
        <f>IF(L15&gt;0,+L15-N15,0)</f>
        <v>0</v>
      </c>
      <c r="N15" s="114">
        <f>ROUND($J15*K15,0)</f>
        <v>0</v>
      </c>
      <c r="O15" s="551" t="str">
        <f>IF(N15&gt;1,"excess compensation per § 6211.73 (a)"," ")</f>
        <v xml:space="preserve"> </v>
      </c>
    </row>
    <row r="16" spans="1:18" ht="15.85" customHeight="1" x14ac:dyDescent="0.25">
      <c r="A16" s="413"/>
      <c r="B16" s="1134" t="s">
        <v>917</v>
      </c>
      <c r="C16" s="1133"/>
      <c r="D16" s="1133"/>
      <c r="E16" s="114">
        <f t="shared" ref="E16:E38" si="0">SUM(C16:D16)</f>
        <v>0</v>
      </c>
      <c r="F16" s="114">
        <f>+C$63</f>
        <v>501359</v>
      </c>
      <c r="G16" s="114">
        <f t="shared" ref="G16:G38" si="1">IF(E16&gt;F16,+E16-F16,0)</f>
        <v>0</v>
      </c>
      <c r="H16" s="1108"/>
      <c r="I16" s="114">
        <f t="shared" ref="I16:I38" si="2">IF(E16&gt;1,+E16*H16,0)</f>
        <v>0</v>
      </c>
      <c r="J16" s="114">
        <f t="shared" ref="J16:J38" si="3">IF(G16&gt;1,+G16*H16,0)</f>
        <v>0</v>
      </c>
      <c r="K16" s="1108"/>
      <c r="L16" s="114">
        <f t="shared" ref="L16:L38" si="4">IF(I16&gt;1,ROUND(+I16*K16,0),0)</f>
        <v>0</v>
      </c>
      <c r="M16" s="114">
        <f t="shared" ref="M16:M38" si="5">IF(L16&gt;0,+L16-N16,0)</f>
        <v>0</v>
      </c>
      <c r="N16" s="114">
        <f t="shared" ref="N16:N38" si="6">ROUND($J16*K16,0)</f>
        <v>0</v>
      </c>
      <c r="O16" s="551" t="str">
        <f>IF(N16&gt;1,"excess compensation per § 6211.73 (a)"," ")</f>
        <v xml:space="preserve"> </v>
      </c>
    </row>
    <row r="17" spans="1:15" ht="15.85" customHeight="1" x14ac:dyDescent="0.25">
      <c r="A17" s="413"/>
      <c r="B17" s="1121" t="s">
        <v>923</v>
      </c>
      <c r="C17" s="1133"/>
      <c r="D17" s="1133"/>
      <c r="E17" s="114">
        <f t="shared" si="0"/>
        <v>0</v>
      </c>
      <c r="F17" s="114">
        <f>IF(B17="ODP Deputy Secretary",+C$64,"")</f>
        <v>333139</v>
      </c>
      <c r="G17" s="114">
        <f t="shared" si="1"/>
        <v>0</v>
      </c>
      <c r="H17" s="1108"/>
      <c r="I17" s="114">
        <f t="shared" si="2"/>
        <v>0</v>
      </c>
      <c r="J17" s="114">
        <f t="shared" si="3"/>
        <v>0</v>
      </c>
      <c r="K17" s="1108"/>
      <c r="L17" s="114">
        <f t="shared" si="4"/>
        <v>0</v>
      </c>
      <c r="M17" s="114">
        <f t="shared" si="5"/>
        <v>0</v>
      </c>
      <c r="N17" s="114">
        <f t="shared" si="6"/>
        <v>0</v>
      </c>
      <c r="O17" s="551" t="str">
        <f>IF(N17&gt;1,"excess compensation per § 6211.73 (a)"," ")</f>
        <v xml:space="preserve"> </v>
      </c>
    </row>
    <row r="18" spans="1:15" ht="15.85" customHeight="1" x14ac:dyDescent="0.25">
      <c r="A18" s="413"/>
      <c r="B18" s="1121"/>
      <c r="C18" s="1133"/>
      <c r="D18" s="1133"/>
      <c r="E18" s="114">
        <f t="shared" si="0"/>
        <v>0</v>
      </c>
      <c r="F18" s="114" t="str">
        <f t="shared" ref="F18:F38" si="7">IF(B18="ODP Deputy Secretary",+C$64,"")</f>
        <v/>
      </c>
      <c r="G18" s="114">
        <f t="shared" si="1"/>
        <v>0</v>
      </c>
      <c r="H18" s="1108"/>
      <c r="I18" s="114">
        <f t="shared" si="2"/>
        <v>0</v>
      </c>
      <c r="J18" s="114">
        <f t="shared" si="3"/>
        <v>0</v>
      </c>
      <c r="K18" s="1108"/>
      <c r="L18" s="114">
        <f t="shared" si="4"/>
        <v>0</v>
      </c>
      <c r="M18" s="114">
        <f t="shared" si="5"/>
        <v>0</v>
      </c>
      <c r="N18" s="114">
        <f t="shared" si="6"/>
        <v>0</v>
      </c>
      <c r="O18" s="551" t="str">
        <f t="shared" ref="O18:O38" si="8">IF(N18&gt;1,"excess compensation per § 6211.73 (a)"," ")</f>
        <v xml:space="preserve"> </v>
      </c>
    </row>
    <row r="19" spans="1:15" ht="15.85" customHeight="1" x14ac:dyDescent="0.25">
      <c r="A19" s="413"/>
      <c r="B19" s="1121"/>
      <c r="C19" s="1133"/>
      <c r="D19" s="1133"/>
      <c r="E19" s="114">
        <f t="shared" si="0"/>
        <v>0</v>
      </c>
      <c r="F19" s="114" t="str">
        <f t="shared" si="7"/>
        <v/>
      </c>
      <c r="G19" s="114">
        <f t="shared" si="1"/>
        <v>0</v>
      </c>
      <c r="H19" s="1108"/>
      <c r="I19" s="114">
        <f t="shared" si="2"/>
        <v>0</v>
      </c>
      <c r="J19" s="114">
        <f t="shared" si="3"/>
        <v>0</v>
      </c>
      <c r="K19" s="1108"/>
      <c r="L19" s="114">
        <f t="shared" si="4"/>
        <v>0</v>
      </c>
      <c r="M19" s="114">
        <f t="shared" si="5"/>
        <v>0</v>
      </c>
      <c r="N19" s="114">
        <f t="shared" si="6"/>
        <v>0</v>
      </c>
      <c r="O19" s="551" t="str">
        <f t="shared" si="8"/>
        <v xml:space="preserve"> </v>
      </c>
    </row>
    <row r="20" spans="1:15" ht="15.85" customHeight="1" x14ac:dyDescent="0.25">
      <c r="A20" s="413"/>
      <c r="B20" s="1121"/>
      <c r="C20" s="1133"/>
      <c r="D20" s="1133"/>
      <c r="E20" s="114">
        <f t="shared" si="0"/>
        <v>0</v>
      </c>
      <c r="F20" s="114" t="str">
        <f t="shared" si="7"/>
        <v/>
      </c>
      <c r="G20" s="114">
        <f t="shared" si="1"/>
        <v>0</v>
      </c>
      <c r="H20" s="1108"/>
      <c r="I20" s="114">
        <f t="shared" si="2"/>
        <v>0</v>
      </c>
      <c r="J20" s="114">
        <f t="shared" si="3"/>
        <v>0</v>
      </c>
      <c r="K20" s="1108"/>
      <c r="L20" s="114">
        <f t="shared" si="4"/>
        <v>0</v>
      </c>
      <c r="M20" s="114">
        <f t="shared" si="5"/>
        <v>0</v>
      </c>
      <c r="N20" s="114">
        <f t="shared" si="6"/>
        <v>0</v>
      </c>
      <c r="O20" s="551" t="str">
        <f t="shared" si="8"/>
        <v xml:space="preserve"> </v>
      </c>
    </row>
    <row r="21" spans="1:15" ht="15.85" customHeight="1" x14ac:dyDescent="0.25">
      <c r="A21" s="413"/>
      <c r="B21" s="1121"/>
      <c r="C21" s="1133"/>
      <c r="D21" s="1133"/>
      <c r="E21" s="114">
        <f t="shared" si="0"/>
        <v>0</v>
      </c>
      <c r="F21" s="114" t="str">
        <f t="shared" si="7"/>
        <v/>
      </c>
      <c r="G21" s="114">
        <f t="shared" si="1"/>
        <v>0</v>
      </c>
      <c r="H21" s="1108"/>
      <c r="I21" s="114">
        <f t="shared" si="2"/>
        <v>0</v>
      </c>
      <c r="J21" s="114">
        <f t="shared" si="3"/>
        <v>0</v>
      </c>
      <c r="K21" s="1108"/>
      <c r="L21" s="114">
        <f t="shared" si="4"/>
        <v>0</v>
      </c>
      <c r="M21" s="114">
        <f t="shared" si="5"/>
        <v>0</v>
      </c>
      <c r="N21" s="114">
        <f t="shared" si="6"/>
        <v>0</v>
      </c>
      <c r="O21" s="551" t="str">
        <f t="shared" si="8"/>
        <v xml:space="preserve"> </v>
      </c>
    </row>
    <row r="22" spans="1:15" ht="15.85" customHeight="1" x14ac:dyDescent="0.25">
      <c r="A22" s="413"/>
      <c r="B22" s="1121"/>
      <c r="C22" s="1133"/>
      <c r="D22" s="1133"/>
      <c r="E22" s="114">
        <f t="shared" si="0"/>
        <v>0</v>
      </c>
      <c r="F22" s="114" t="str">
        <f t="shared" si="7"/>
        <v/>
      </c>
      <c r="G22" s="114">
        <f t="shared" si="1"/>
        <v>0</v>
      </c>
      <c r="H22" s="1108"/>
      <c r="I22" s="114">
        <f t="shared" si="2"/>
        <v>0</v>
      </c>
      <c r="J22" s="114">
        <f t="shared" si="3"/>
        <v>0</v>
      </c>
      <c r="K22" s="1108"/>
      <c r="L22" s="114">
        <f t="shared" si="4"/>
        <v>0</v>
      </c>
      <c r="M22" s="114">
        <f t="shared" si="5"/>
        <v>0</v>
      </c>
      <c r="N22" s="114">
        <f t="shared" si="6"/>
        <v>0</v>
      </c>
      <c r="O22" s="551" t="str">
        <f t="shared" si="8"/>
        <v xml:space="preserve"> </v>
      </c>
    </row>
    <row r="23" spans="1:15" ht="15.85" customHeight="1" x14ac:dyDescent="0.25">
      <c r="A23" s="413"/>
      <c r="B23" s="1121"/>
      <c r="C23" s="1133"/>
      <c r="D23" s="1133"/>
      <c r="E23" s="114">
        <f t="shared" si="0"/>
        <v>0</v>
      </c>
      <c r="F23" s="114" t="str">
        <f t="shared" si="7"/>
        <v/>
      </c>
      <c r="G23" s="114">
        <f t="shared" si="1"/>
        <v>0</v>
      </c>
      <c r="H23" s="1108"/>
      <c r="I23" s="114">
        <f t="shared" si="2"/>
        <v>0</v>
      </c>
      <c r="J23" s="114">
        <f t="shared" si="3"/>
        <v>0</v>
      </c>
      <c r="K23" s="1108"/>
      <c r="L23" s="114">
        <f t="shared" si="4"/>
        <v>0</v>
      </c>
      <c r="M23" s="114">
        <f t="shared" si="5"/>
        <v>0</v>
      </c>
      <c r="N23" s="114">
        <f t="shared" si="6"/>
        <v>0</v>
      </c>
      <c r="O23" s="551" t="str">
        <f t="shared" si="8"/>
        <v xml:space="preserve"> </v>
      </c>
    </row>
    <row r="24" spans="1:15" ht="15.85" customHeight="1" x14ac:dyDescent="0.25">
      <c r="A24" s="413"/>
      <c r="B24" s="1121"/>
      <c r="C24" s="1133"/>
      <c r="D24" s="1133"/>
      <c r="E24" s="114">
        <f t="shared" si="0"/>
        <v>0</v>
      </c>
      <c r="F24" s="114" t="str">
        <f t="shared" si="7"/>
        <v/>
      </c>
      <c r="G24" s="114">
        <f t="shared" si="1"/>
        <v>0</v>
      </c>
      <c r="H24" s="1108"/>
      <c r="I24" s="114">
        <f t="shared" si="2"/>
        <v>0</v>
      </c>
      <c r="J24" s="114">
        <f t="shared" si="3"/>
        <v>0</v>
      </c>
      <c r="K24" s="1108"/>
      <c r="L24" s="114">
        <f t="shared" si="4"/>
        <v>0</v>
      </c>
      <c r="M24" s="114">
        <f t="shared" si="5"/>
        <v>0</v>
      </c>
      <c r="N24" s="114">
        <f t="shared" si="6"/>
        <v>0</v>
      </c>
      <c r="O24" s="551" t="str">
        <f t="shared" si="8"/>
        <v xml:space="preserve"> </v>
      </c>
    </row>
    <row r="25" spans="1:15" ht="15.85" customHeight="1" x14ac:dyDescent="0.25">
      <c r="A25" s="413"/>
      <c r="B25" s="1121"/>
      <c r="C25" s="1133"/>
      <c r="D25" s="1133"/>
      <c r="E25" s="114">
        <f t="shared" si="0"/>
        <v>0</v>
      </c>
      <c r="F25" s="114" t="str">
        <f t="shared" si="7"/>
        <v/>
      </c>
      <c r="G25" s="114">
        <f t="shared" si="1"/>
        <v>0</v>
      </c>
      <c r="H25" s="1108"/>
      <c r="I25" s="114">
        <f t="shared" si="2"/>
        <v>0</v>
      </c>
      <c r="J25" s="114">
        <f t="shared" si="3"/>
        <v>0</v>
      </c>
      <c r="K25" s="1108"/>
      <c r="L25" s="114">
        <f t="shared" si="4"/>
        <v>0</v>
      </c>
      <c r="M25" s="114">
        <f t="shared" si="5"/>
        <v>0</v>
      </c>
      <c r="N25" s="114">
        <f t="shared" si="6"/>
        <v>0</v>
      </c>
      <c r="O25" s="551" t="str">
        <f t="shared" si="8"/>
        <v xml:space="preserve"> </v>
      </c>
    </row>
    <row r="26" spans="1:15" ht="15.85" customHeight="1" x14ac:dyDescent="0.25">
      <c r="A26" s="413"/>
      <c r="B26" s="1121"/>
      <c r="C26" s="1133"/>
      <c r="D26" s="1133"/>
      <c r="E26" s="114">
        <f t="shared" si="0"/>
        <v>0</v>
      </c>
      <c r="F26" s="114" t="str">
        <f t="shared" si="7"/>
        <v/>
      </c>
      <c r="G26" s="114">
        <f t="shared" si="1"/>
        <v>0</v>
      </c>
      <c r="H26" s="1108"/>
      <c r="I26" s="114">
        <f t="shared" si="2"/>
        <v>0</v>
      </c>
      <c r="J26" s="114">
        <f t="shared" si="3"/>
        <v>0</v>
      </c>
      <c r="K26" s="1108"/>
      <c r="L26" s="114">
        <f t="shared" si="4"/>
        <v>0</v>
      </c>
      <c r="M26" s="114">
        <f t="shared" si="5"/>
        <v>0</v>
      </c>
      <c r="N26" s="114">
        <f t="shared" si="6"/>
        <v>0</v>
      </c>
      <c r="O26" s="551" t="str">
        <f t="shared" si="8"/>
        <v xml:space="preserve"> </v>
      </c>
    </row>
    <row r="27" spans="1:15" ht="15.85" customHeight="1" x14ac:dyDescent="0.25">
      <c r="A27" s="413"/>
      <c r="B27" s="1121"/>
      <c r="C27" s="1133"/>
      <c r="D27" s="1133"/>
      <c r="E27" s="114">
        <f t="shared" si="0"/>
        <v>0</v>
      </c>
      <c r="F27" s="114" t="str">
        <f t="shared" si="7"/>
        <v/>
      </c>
      <c r="G27" s="114">
        <f t="shared" si="1"/>
        <v>0</v>
      </c>
      <c r="H27" s="1108"/>
      <c r="I27" s="114">
        <f t="shared" si="2"/>
        <v>0</v>
      </c>
      <c r="J27" s="114">
        <f t="shared" si="3"/>
        <v>0</v>
      </c>
      <c r="K27" s="1108"/>
      <c r="L27" s="114">
        <f t="shared" si="4"/>
        <v>0</v>
      </c>
      <c r="M27" s="114">
        <f t="shared" si="5"/>
        <v>0</v>
      </c>
      <c r="N27" s="114">
        <f t="shared" si="6"/>
        <v>0</v>
      </c>
      <c r="O27" s="551" t="str">
        <f t="shared" si="8"/>
        <v xml:space="preserve"> </v>
      </c>
    </row>
    <row r="28" spans="1:15" ht="15.85" customHeight="1" x14ac:dyDescent="0.25">
      <c r="A28" s="413"/>
      <c r="B28" s="1121"/>
      <c r="C28" s="1133"/>
      <c r="D28" s="1133"/>
      <c r="E28" s="114">
        <f t="shared" si="0"/>
        <v>0</v>
      </c>
      <c r="F28" s="114" t="str">
        <f t="shared" si="7"/>
        <v/>
      </c>
      <c r="G28" s="114">
        <f t="shared" si="1"/>
        <v>0</v>
      </c>
      <c r="H28" s="1108"/>
      <c r="I28" s="114">
        <f t="shared" si="2"/>
        <v>0</v>
      </c>
      <c r="J28" s="114">
        <f t="shared" si="3"/>
        <v>0</v>
      </c>
      <c r="K28" s="1108"/>
      <c r="L28" s="114">
        <f t="shared" si="4"/>
        <v>0</v>
      </c>
      <c r="M28" s="114">
        <f t="shared" si="5"/>
        <v>0</v>
      </c>
      <c r="N28" s="114">
        <f t="shared" si="6"/>
        <v>0</v>
      </c>
      <c r="O28" s="551" t="str">
        <f t="shared" si="8"/>
        <v xml:space="preserve"> </v>
      </c>
    </row>
    <row r="29" spans="1:15" ht="15.85" customHeight="1" x14ac:dyDescent="0.25">
      <c r="A29" s="413"/>
      <c r="B29" s="1121"/>
      <c r="C29" s="1133"/>
      <c r="D29" s="1133"/>
      <c r="E29" s="114">
        <f t="shared" si="0"/>
        <v>0</v>
      </c>
      <c r="F29" s="114" t="str">
        <f t="shared" si="7"/>
        <v/>
      </c>
      <c r="G29" s="114">
        <f t="shared" si="1"/>
        <v>0</v>
      </c>
      <c r="H29" s="1108"/>
      <c r="I29" s="114">
        <f t="shared" si="2"/>
        <v>0</v>
      </c>
      <c r="J29" s="114">
        <f t="shared" si="3"/>
        <v>0</v>
      </c>
      <c r="K29" s="1108"/>
      <c r="L29" s="114">
        <f t="shared" si="4"/>
        <v>0</v>
      </c>
      <c r="M29" s="114">
        <f t="shared" si="5"/>
        <v>0</v>
      </c>
      <c r="N29" s="114">
        <f t="shared" si="6"/>
        <v>0</v>
      </c>
      <c r="O29" s="551" t="str">
        <f t="shared" si="8"/>
        <v xml:space="preserve"> </v>
      </c>
    </row>
    <row r="30" spans="1:15" ht="15.85" customHeight="1" x14ac:dyDescent="0.25">
      <c r="A30" s="413"/>
      <c r="B30" s="1121"/>
      <c r="C30" s="1133"/>
      <c r="D30" s="1133"/>
      <c r="E30" s="114">
        <f t="shared" si="0"/>
        <v>0</v>
      </c>
      <c r="F30" s="114" t="str">
        <f t="shared" si="7"/>
        <v/>
      </c>
      <c r="G30" s="114">
        <f t="shared" si="1"/>
        <v>0</v>
      </c>
      <c r="H30" s="1108"/>
      <c r="I30" s="114">
        <f t="shared" si="2"/>
        <v>0</v>
      </c>
      <c r="J30" s="114">
        <f t="shared" si="3"/>
        <v>0</v>
      </c>
      <c r="K30" s="1108"/>
      <c r="L30" s="114">
        <f t="shared" si="4"/>
        <v>0</v>
      </c>
      <c r="M30" s="114">
        <f t="shared" si="5"/>
        <v>0</v>
      </c>
      <c r="N30" s="114">
        <f t="shared" si="6"/>
        <v>0</v>
      </c>
      <c r="O30" s="551" t="str">
        <f t="shared" si="8"/>
        <v xml:space="preserve"> </v>
      </c>
    </row>
    <row r="31" spans="1:15" ht="15.85" customHeight="1" x14ac:dyDescent="0.25">
      <c r="A31" s="413"/>
      <c r="B31" s="1121"/>
      <c r="C31" s="1133"/>
      <c r="D31" s="1133"/>
      <c r="E31" s="114">
        <f t="shared" si="0"/>
        <v>0</v>
      </c>
      <c r="F31" s="114" t="str">
        <f t="shared" si="7"/>
        <v/>
      </c>
      <c r="G31" s="114">
        <f t="shared" si="1"/>
        <v>0</v>
      </c>
      <c r="H31" s="1108"/>
      <c r="I31" s="114">
        <f t="shared" si="2"/>
        <v>0</v>
      </c>
      <c r="J31" s="114">
        <f t="shared" si="3"/>
        <v>0</v>
      </c>
      <c r="K31" s="1108"/>
      <c r="L31" s="114">
        <f t="shared" si="4"/>
        <v>0</v>
      </c>
      <c r="M31" s="114">
        <f t="shared" si="5"/>
        <v>0</v>
      </c>
      <c r="N31" s="114">
        <f t="shared" si="6"/>
        <v>0</v>
      </c>
      <c r="O31" s="551" t="str">
        <f t="shared" si="8"/>
        <v xml:space="preserve"> </v>
      </c>
    </row>
    <row r="32" spans="1:15" ht="15.85" customHeight="1" x14ac:dyDescent="0.25">
      <c r="A32" s="413"/>
      <c r="B32" s="1121"/>
      <c r="C32" s="1133"/>
      <c r="D32" s="1133"/>
      <c r="E32" s="114">
        <f t="shared" si="0"/>
        <v>0</v>
      </c>
      <c r="F32" s="114" t="str">
        <f t="shared" si="7"/>
        <v/>
      </c>
      <c r="G32" s="114">
        <f t="shared" si="1"/>
        <v>0</v>
      </c>
      <c r="H32" s="1108"/>
      <c r="I32" s="114">
        <f t="shared" si="2"/>
        <v>0</v>
      </c>
      <c r="J32" s="114">
        <f t="shared" si="3"/>
        <v>0</v>
      </c>
      <c r="K32" s="1108"/>
      <c r="L32" s="114">
        <f t="shared" si="4"/>
        <v>0</v>
      </c>
      <c r="M32" s="114">
        <f t="shared" si="5"/>
        <v>0</v>
      </c>
      <c r="N32" s="114">
        <f t="shared" si="6"/>
        <v>0</v>
      </c>
      <c r="O32" s="551" t="str">
        <f t="shared" si="8"/>
        <v xml:space="preserve"> </v>
      </c>
    </row>
    <row r="33" spans="1:21" ht="15.85" customHeight="1" x14ac:dyDescent="0.25">
      <c r="A33" s="413"/>
      <c r="B33" s="1121"/>
      <c r="C33" s="1133"/>
      <c r="D33" s="1133"/>
      <c r="E33" s="114">
        <f t="shared" si="0"/>
        <v>0</v>
      </c>
      <c r="F33" s="114" t="str">
        <f t="shared" si="7"/>
        <v/>
      </c>
      <c r="G33" s="114">
        <f t="shared" si="1"/>
        <v>0</v>
      </c>
      <c r="H33" s="1108"/>
      <c r="I33" s="114">
        <f t="shared" si="2"/>
        <v>0</v>
      </c>
      <c r="J33" s="114">
        <f t="shared" si="3"/>
        <v>0</v>
      </c>
      <c r="K33" s="1108"/>
      <c r="L33" s="114">
        <f t="shared" si="4"/>
        <v>0</v>
      </c>
      <c r="M33" s="114">
        <f t="shared" si="5"/>
        <v>0</v>
      </c>
      <c r="N33" s="114">
        <f t="shared" si="6"/>
        <v>0</v>
      </c>
      <c r="O33" s="551" t="str">
        <f t="shared" si="8"/>
        <v xml:space="preserve"> </v>
      </c>
    </row>
    <row r="34" spans="1:21" ht="15.85" customHeight="1" x14ac:dyDescent="0.25">
      <c r="A34" s="413"/>
      <c r="B34" s="1121"/>
      <c r="C34" s="1133"/>
      <c r="D34" s="1133"/>
      <c r="E34" s="114">
        <f t="shared" si="0"/>
        <v>0</v>
      </c>
      <c r="F34" s="114" t="str">
        <f t="shared" si="7"/>
        <v/>
      </c>
      <c r="G34" s="114">
        <f t="shared" si="1"/>
        <v>0</v>
      </c>
      <c r="H34" s="1108"/>
      <c r="I34" s="114">
        <f t="shared" si="2"/>
        <v>0</v>
      </c>
      <c r="J34" s="114">
        <f t="shared" si="3"/>
        <v>0</v>
      </c>
      <c r="K34" s="1108"/>
      <c r="L34" s="114">
        <f t="shared" si="4"/>
        <v>0</v>
      </c>
      <c r="M34" s="114">
        <f t="shared" si="5"/>
        <v>0</v>
      </c>
      <c r="N34" s="114">
        <f t="shared" si="6"/>
        <v>0</v>
      </c>
      <c r="O34" s="551" t="str">
        <f t="shared" si="8"/>
        <v xml:space="preserve"> </v>
      </c>
    </row>
    <row r="35" spans="1:21" ht="15.85" customHeight="1" x14ac:dyDescent="0.25">
      <c r="A35" s="413"/>
      <c r="B35" s="1121"/>
      <c r="C35" s="1133"/>
      <c r="D35" s="1133"/>
      <c r="E35" s="114">
        <f t="shared" si="0"/>
        <v>0</v>
      </c>
      <c r="F35" s="114" t="str">
        <f t="shared" si="7"/>
        <v/>
      </c>
      <c r="G35" s="114">
        <f t="shared" si="1"/>
        <v>0</v>
      </c>
      <c r="H35" s="1108"/>
      <c r="I35" s="114">
        <f t="shared" si="2"/>
        <v>0</v>
      </c>
      <c r="J35" s="114">
        <f t="shared" si="3"/>
        <v>0</v>
      </c>
      <c r="K35" s="1108"/>
      <c r="L35" s="114">
        <f t="shared" si="4"/>
        <v>0</v>
      </c>
      <c r="M35" s="114">
        <f t="shared" si="5"/>
        <v>0</v>
      </c>
      <c r="N35" s="114">
        <f t="shared" si="6"/>
        <v>0</v>
      </c>
      <c r="O35" s="551" t="str">
        <f t="shared" si="8"/>
        <v xml:space="preserve"> </v>
      </c>
    </row>
    <row r="36" spans="1:21" ht="15.85" customHeight="1" x14ac:dyDescent="0.25">
      <c r="A36" s="413"/>
      <c r="B36" s="1121"/>
      <c r="C36" s="1133"/>
      <c r="D36" s="1133"/>
      <c r="E36" s="114">
        <f t="shared" si="0"/>
        <v>0</v>
      </c>
      <c r="F36" s="114" t="str">
        <f t="shared" si="7"/>
        <v/>
      </c>
      <c r="G36" s="114">
        <f t="shared" si="1"/>
        <v>0</v>
      </c>
      <c r="H36" s="1108"/>
      <c r="I36" s="114">
        <f t="shared" si="2"/>
        <v>0</v>
      </c>
      <c r="J36" s="114">
        <f t="shared" si="3"/>
        <v>0</v>
      </c>
      <c r="K36" s="1108"/>
      <c r="L36" s="114">
        <f t="shared" si="4"/>
        <v>0</v>
      </c>
      <c r="M36" s="114">
        <f t="shared" si="5"/>
        <v>0</v>
      </c>
      <c r="N36" s="114">
        <f t="shared" si="6"/>
        <v>0</v>
      </c>
      <c r="O36" s="551" t="str">
        <f t="shared" si="8"/>
        <v xml:space="preserve"> </v>
      </c>
    </row>
    <row r="37" spans="1:21" ht="15.85" customHeight="1" x14ac:dyDescent="0.25">
      <c r="A37" s="413"/>
      <c r="B37" s="1121"/>
      <c r="C37" s="1133"/>
      <c r="D37" s="1133"/>
      <c r="E37" s="114">
        <f t="shared" si="0"/>
        <v>0</v>
      </c>
      <c r="F37" s="114" t="str">
        <f t="shared" si="7"/>
        <v/>
      </c>
      <c r="G37" s="114">
        <f t="shared" si="1"/>
        <v>0</v>
      </c>
      <c r="H37" s="1108"/>
      <c r="I37" s="114">
        <f t="shared" si="2"/>
        <v>0</v>
      </c>
      <c r="J37" s="114">
        <f t="shared" si="3"/>
        <v>0</v>
      </c>
      <c r="K37" s="1108"/>
      <c r="L37" s="114">
        <f t="shared" si="4"/>
        <v>0</v>
      </c>
      <c r="M37" s="114">
        <f t="shared" si="5"/>
        <v>0</v>
      </c>
      <c r="N37" s="114">
        <f t="shared" si="6"/>
        <v>0</v>
      </c>
      <c r="O37" s="551" t="str">
        <f t="shared" si="8"/>
        <v xml:space="preserve"> </v>
      </c>
    </row>
    <row r="38" spans="1:21" ht="15.85" customHeight="1" thickBot="1" x14ac:dyDescent="0.3">
      <c r="A38" s="558"/>
      <c r="B38" s="1121"/>
      <c r="C38" s="559"/>
      <c r="D38" s="559"/>
      <c r="E38" s="114">
        <f t="shared" si="0"/>
        <v>0</v>
      </c>
      <c r="F38" s="114" t="str">
        <f t="shared" si="7"/>
        <v/>
      </c>
      <c r="G38" s="114">
        <f t="shared" si="1"/>
        <v>0</v>
      </c>
      <c r="H38" s="1109"/>
      <c r="I38" s="114">
        <f t="shared" si="2"/>
        <v>0</v>
      </c>
      <c r="J38" s="114">
        <f t="shared" si="3"/>
        <v>0</v>
      </c>
      <c r="K38" s="1109"/>
      <c r="L38" s="114">
        <f t="shared" si="4"/>
        <v>0</v>
      </c>
      <c r="M38" s="114">
        <f t="shared" si="5"/>
        <v>0</v>
      </c>
      <c r="N38" s="114">
        <f t="shared" si="6"/>
        <v>0</v>
      </c>
      <c r="O38" s="551" t="str">
        <f t="shared" si="8"/>
        <v xml:space="preserve"> </v>
      </c>
    </row>
    <row r="39" spans="1:21" customFormat="1" ht="15.85" hidden="1" customHeight="1" thickBot="1" x14ac:dyDescent="0.35">
      <c r="A39" s="725"/>
      <c r="H39" s="1110"/>
      <c r="K39" s="1110"/>
      <c r="O39" s="793"/>
    </row>
    <row r="40" spans="1:21" ht="19.45" customHeight="1" x14ac:dyDescent="0.25">
      <c r="A40" s="921" t="s">
        <v>928</v>
      </c>
      <c r="B40" s="1135"/>
      <c r="C40" s="1136"/>
      <c r="D40" s="1136"/>
      <c r="E40" s="1136"/>
      <c r="F40" s="1136"/>
      <c r="G40" s="1136"/>
      <c r="H40" s="1111"/>
      <c r="I40" s="1136"/>
      <c r="J40" s="1136"/>
      <c r="K40" s="1111"/>
      <c r="L40" s="1137">
        <f>ROUND(SUM(L15:L38),0)</f>
        <v>0</v>
      </c>
      <c r="M40" s="1137">
        <f>ROUND(SUM(M15:M38),0)</f>
        <v>0</v>
      </c>
      <c r="N40" s="1137">
        <f>ROUND(SUM(N15:N38),0)</f>
        <v>0</v>
      </c>
      <c r="O40" s="818"/>
      <c r="P40" s="816" t="s">
        <v>657</v>
      </c>
    </row>
    <row r="41" spans="1:21" ht="15.85" customHeight="1" thickBot="1" x14ac:dyDescent="0.3">
      <c r="A41" s="1138"/>
      <c r="B41" s="488"/>
      <c r="C41" s="488"/>
      <c r="D41" s="488"/>
      <c r="E41" s="488"/>
      <c r="F41" s="488"/>
      <c r="G41" s="488"/>
      <c r="H41" s="1135"/>
      <c r="I41" s="1135"/>
      <c r="J41" s="1135"/>
      <c r="K41" s="1135"/>
      <c r="L41" s="1139" t="s">
        <v>351</v>
      </c>
      <c r="M41" s="1139" t="s">
        <v>352</v>
      </c>
      <c r="N41" s="1139" t="s">
        <v>280</v>
      </c>
      <c r="O41" s="11"/>
      <c r="P41" s="817" t="s">
        <v>658</v>
      </c>
    </row>
    <row r="42" spans="1:21" ht="15.85" customHeight="1" x14ac:dyDescent="0.25">
      <c r="A42" s="137"/>
      <c r="O42" s="11"/>
      <c r="P42" s="817" t="s">
        <v>659</v>
      </c>
    </row>
    <row r="43" spans="1:21" ht="15.5" customHeight="1" x14ac:dyDescent="0.25">
      <c r="A43" s="9" t="s">
        <v>944</v>
      </c>
      <c r="O43" s="11"/>
      <c r="P43" s="817"/>
    </row>
    <row r="44" spans="1:21" ht="15.5" customHeight="1" x14ac:dyDescent="0.25">
      <c r="A44" s="9" t="s">
        <v>945</v>
      </c>
      <c r="O44" s="11"/>
      <c r="P44" s="817"/>
      <c r="Q44" s="821"/>
      <c r="R44" s="821"/>
      <c r="S44" s="822"/>
      <c r="T44" s="822"/>
      <c r="U44" s="822"/>
    </row>
    <row r="45" spans="1:21" ht="15.85" customHeight="1" x14ac:dyDescent="0.25">
      <c r="A45" s="335" t="s">
        <v>946</v>
      </c>
      <c r="O45" s="11"/>
      <c r="P45" s="5"/>
      <c r="Q45" s="18"/>
      <c r="R45" s="18"/>
      <c r="S45" s="823"/>
      <c r="T45" s="18"/>
      <c r="U45" s="823"/>
    </row>
    <row r="46" spans="1:21" ht="15.85" customHeight="1" x14ac:dyDescent="0.25">
      <c r="A46" s="9" t="s">
        <v>947</v>
      </c>
      <c r="O46" s="11"/>
      <c r="P46" s="5"/>
      <c r="Q46" s="18"/>
      <c r="R46" s="18"/>
      <c r="S46" s="823"/>
      <c r="T46" s="18"/>
      <c r="U46" s="823"/>
    </row>
    <row r="47" spans="1:21" ht="15.85" customHeight="1" x14ac:dyDescent="0.25">
      <c r="A47" s="137" t="s">
        <v>948</v>
      </c>
      <c r="O47" s="11"/>
      <c r="P47" s="5"/>
    </row>
    <row r="48" spans="1:21" ht="15.85" customHeight="1" x14ac:dyDescent="0.25">
      <c r="A48" s="137" t="s">
        <v>949</v>
      </c>
      <c r="O48" s="11"/>
      <c r="P48" s="5"/>
    </row>
    <row r="49" spans="1:16" ht="15.85" customHeight="1" x14ac:dyDescent="0.25">
      <c r="A49" s="137" t="s">
        <v>950</v>
      </c>
      <c r="O49" s="11"/>
      <c r="P49" s="5"/>
    </row>
    <row r="50" spans="1:16" ht="15.85" customHeight="1" x14ac:dyDescent="0.25">
      <c r="A50" s="137" t="s">
        <v>951</v>
      </c>
      <c r="O50" s="11"/>
    </row>
    <row r="51" spans="1:16" ht="15.85" customHeight="1" x14ac:dyDescent="0.25">
      <c r="A51" s="137" t="s">
        <v>952</v>
      </c>
      <c r="O51" s="11"/>
    </row>
    <row r="52" spans="1:16" s="314" customFormat="1" ht="21.6" customHeight="1" x14ac:dyDescent="0.25">
      <c r="A52" s="137"/>
      <c r="B52" s="12"/>
      <c r="C52" s="12"/>
      <c r="D52" s="12"/>
      <c r="E52" s="12"/>
      <c r="F52" s="12"/>
      <c r="G52" s="12"/>
      <c r="H52" s="12"/>
      <c r="I52" s="12"/>
      <c r="J52" s="12"/>
      <c r="K52" s="12"/>
      <c r="L52" s="12"/>
      <c r="M52" s="12"/>
      <c r="N52" s="12"/>
      <c r="O52" s="11"/>
    </row>
    <row r="53" spans="1:16" ht="15.85" customHeight="1" x14ac:dyDescent="0.25">
      <c r="A53" s="137"/>
      <c r="F53" s="955" t="s">
        <v>953</v>
      </c>
      <c r="G53" s="1424" t="s">
        <v>912</v>
      </c>
      <c r="H53" s="1425"/>
      <c r="I53" s="1424" t="s">
        <v>954</v>
      </c>
      <c r="J53" s="1425"/>
      <c r="L53" s="12" t="s">
        <v>955</v>
      </c>
      <c r="O53" s="11"/>
    </row>
    <row r="54" spans="1:16" ht="15.85" customHeight="1" x14ac:dyDescent="0.25">
      <c r="A54" s="794"/>
      <c r="B54" s="1132" t="s">
        <v>1235</v>
      </c>
      <c r="C54" s="1105"/>
      <c r="D54" s="1140"/>
      <c r="E54" s="1105"/>
      <c r="F54" s="1105"/>
      <c r="G54" s="1141" t="s">
        <v>956</v>
      </c>
      <c r="H54" s="1141"/>
      <c r="I54" s="1141" t="s">
        <v>957</v>
      </c>
      <c r="J54" s="1141"/>
      <c r="L54" s="12" t="s">
        <v>958</v>
      </c>
      <c r="O54" s="11"/>
    </row>
    <row r="55" spans="1:16" ht="15.85" customHeight="1" x14ac:dyDescent="0.25">
      <c r="A55" s="794"/>
      <c r="B55" s="1134" t="s">
        <v>1236</v>
      </c>
      <c r="C55" s="111"/>
      <c r="D55" s="1142"/>
      <c r="E55" s="111"/>
      <c r="F55" s="111"/>
      <c r="G55" s="130" t="s">
        <v>956</v>
      </c>
      <c r="H55" s="130"/>
      <c r="I55" s="130" t="s">
        <v>957</v>
      </c>
      <c r="J55" s="130"/>
      <c r="L55" s="12" t="s">
        <v>959</v>
      </c>
      <c r="O55" s="11"/>
    </row>
    <row r="56" spans="1:16" ht="15.85" customHeight="1" x14ac:dyDescent="0.25">
      <c r="A56" s="794"/>
      <c r="B56" s="1134" t="s">
        <v>1237</v>
      </c>
      <c r="C56" s="111"/>
      <c r="D56" s="1142"/>
      <c r="E56" s="111"/>
      <c r="F56" s="111"/>
      <c r="G56" s="130" t="s">
        <v>956</v>
      </c>
      <c r="H56" s="130"/>
      <c r="I56" s="130" t="s">
        <v>960</v>
      </c>
      <c r="J56" s="130"/>
      <c r="L56" s="12" t="s">
        <v>1008</v>
      </c>
      <c r="O56" s="11"/>
    </row>
    <row r="57" spans="1:16" ht="15.85" customHeight="1" x14ac:dyDescent="0.25">
      <c r="A57" s="139"/>
      <c r="B57" s="15"/>
      <c r="C57" s="44"/>
      <c r="D57" s="15"/>
      <c r="E57" s="15"/>
      <c r="F57" s="15"/>
      <c r="G57" s="15"/>
      <c r="H57" s="15"/>
      <c r="I57" s="15"/>
      <c r="J57" s="15"/>
      <c r="K57" s="15"/>
      <c r="L57" s="15"/>
      <c r="M57" s="15"/>
      <c r="N57" s="15"/>
      <c r="O57" s="16"/>
    </row>
    <row r="59" spans="1:16" ht="15.85" customHeight="1" x14ac:dyDescent="0.25">
      <c r="F59" s="1753" t="s">
        <v>1249</v>
      </c>
    </row>
    <row r="60" spans="1:16" ht="30.7" customHeight="1" x14ac:dyDescent="0.25">
      <c r="A60" s="1112" t="s">
        <v>1299</v>
      </c>
      <c r="F60" s="346" t="s">
        <v>1136</v>
      </c>
    </row>
    <row r="61" spans="1:16" ht="15.85" customHeight="1" x14ac:dyDescent="0.25">
      <c r="A61" s="1143" t="s">
        <v>922</v>
      </c>
      <c r="B61" s="1144" t="s">
        <v>1168</v>
      </c>
      <c r="C61" s="1145" t="s">
        <v>1234</v>
      </c>
      <c r="D61" s="1146" t="s">
        <v>921</v>
      </c>
      <c r="E61" s="314"/>
      <c r="F61" s="1145" t="s">
        <v>1137</v>
      </c>
      <c r="G61" s="314"/>
      <c r="H61" s="314"/>
      <c r="I61" s="314"/>
      <c r="J61" s="314"/>
      <c r="K61" s="314"/>
      <c r="M61" s="314"/>
      <c r="N61" s="314"/>
      <c r="O61" s="314"/>
    </row>
    <row r="62" spans="1:16" ht="15.85" customHeight="1" x14ac:dyDescent="0.25">
      <c r="A62" s="1103" t="s">
        <v>655</v>
      </c>
      <c r="B62" s="1104">
        <v>332078</v>
      </c>
      <c r="C62" s="1335">
        <v>344031</v>
      </c>
      <c r="D62" s="1105" t="s">
        <v>918</v>
      </c>
      <c r="E62" s="1105"/>
      <c r="F62" s="1341">
        <f>+C62/2080</f>
        <v>165.39951923076924</v>
      </c>
    </row>
    <row r="63" spans="1:16" ht="15.85" customHeight="1" x14ac:dyDescent="0.25">
      <c r="A63" s="1106" t="s">
        <v>917</v>
      </c>
      <c r="B63" s="1107">
        <v>481411</v>
      </c>
      <c r="C63" s="1336">
        <v>501359</v>
      </c>
      <c r="D63" s="111" t="s">
        <v>919</v>
      </c>
      <c r="E63" s="111"/>
      <c r="F63" s="1341">
        <f t="shared" ref="F63:F64" si="9">+C63/2080</f>
        <v>241.03798076923076</v>
      </c>
    </row>
    <row r="64" spans="1:16" ht="15.85" customHeight="1" x14ac:dyDescent="0.25">
      <c r="A64" s="1106" t="s">
        <v>923</v>
      </c>
      <c r="B64" s="1107">
        <v>318983</v>
      </c>
      <c r="C64" s="1336">
        <v>333139</v>
      </c>
      <c r="D64" s="111" t="s">
        <v>920</v>
      </c>
      <c r="E64" s="111"/>
      <c r="F64" s="1341">
        <f t="shared" si="9"/>
        <v>160.16298076923076</v>
      </c>
    </row>
    <row r="66" spans="1:3" ht="15.85" customHeight="1" x14ac:dyDescent="0.3">
      <c r="A66"/>
      <c r="B66"/>
      <c r="C66"/>
    </row>
    <row r="67" spans="1:3" ht="15.85" customHeight="1" x14ac:dyDescent="0.3">
      <c r="A67"/>
      <c r="B67"/>
      <c r="C67"/>
    </row>
    <row r="68" spans="1:3" ht="15.85" customHeight="1" x14ac:dyDescent="0.3">
      <c r="A68"/>
      <c r="B68"/>
    </row>
  </sheetData>
  <sheetProtection algorithmName="SHA-512" hashValue="kttMQUb7jjgsTQxqiv/EhzKOPeorwSkKuUMz2TzBTZgvcX+M7WXaozUionMZIGyfglInn9z7qUp7rolDu1+9UQ==" saltValue="s6hLgIMWyJjcqcwLeX4DqA==" spinCount="100000" sheet="1" objects="1" scenarios="1"/>
  <mergeCells count="10">
    <mergeCell ref="G53:H53"/>
    <mergeCell ref="I53:J53"/>
    <mergeCell ref="H7:I7"/>
    <mergeCell ref="K12:N12"/>
    <mergeCell ref="A3:O3"/>
    <mergeCell ref="A4:O4"/>
    <mergeCell ref="J9:K9"/>
    <mergeCell ref="A7:B7"/>
    <mergeCell ref="C12:E12"/>
    <mergeCell ref="H12:J12"/>
  </mergeCells>
  <conditionalFormatting sqref="A2:A4">
    <cfRule type="expression" dxfId="388" priority="13">
      <formula>CELL("protect",A2)=0</formula>
    </cfRule>
  </conditionalFormatting>
  <conditionalFormatting sqref="A6:A9">
    <cfRule type="expression" dxfId="387" priority="10">
      <formula>CELL("protect",A6)=0</formula>
    </cfRule>
  </conditionalFormatting>
  <conditionalFormatting sqref="A9 T5:XFD10 Q9:S9 P50:XFD1048576 A58:C58 D58:D1048576 E65:O1048576 C68">
    <cfRule type="expression" dxfId="386" priority="222">
      <formula>CELL("protect",A5)=0</formula>
    </cfRule>
  </conditionalFormatting>
  <conditionalFormatting sqref="A15:A38">
    <cfRule type="expression" dxfId="385" priority="35">
      <formula>CELL("protect",A15)=0</formula>
    </cfRule>
    <cfRule type="expression" dxfId="384" priority="36">
      <formula>CELL("protect",A15)=0</formula>
    </cfRule>
  </conditionalFormatting>
  <conditionalFormatting sqref="A40">
    <cfRule type="expression" dxfId="383" priority="29">
      <formula>CELL("protect",A40)=0</formula>
    </cfRule>
    <cfRule type="expression" dxfId="382" priority="30">
      <formula>CELL("protect",A40)=0</formula>
    </cfRule>
  </conditionalFormatting>
  <conditionalFormatting sqref="A59:B60">
    <cfRule type="expression" dxfId="381" priority="14">
      <formula>CELL("protect",A59)=0</formula>
    </cfRule>
  </conditionalFormatting>
  <conditionalFormatting sqref="A11:C12">
    <cfRule type="expression" dxfId="380" priority="42">
      <formula>CELL("protect",A11)=0</formula>
    </cfRule>
  </conditionalFormatting>
  <conditionalFormatting sqref="A41:J41">
    <cfRule type="expression" dxfId="379" priority="31">
      <formula>CELL("protect",A41)=0</formula>
    </cfRule>
  </conditionalFormatting>
  <conditionalFormatting sqref="B6">
    <cfRule type="expression" dxfId="378" priority="11">
      <formula>CELL("protect",B6)=0</formula>
    </cfRule>
  </conditionalFormatting>
  <conditionalFormatting sqref="B15:F38">
    <cfRule type="expression" dxfId="377" priority="6">
      <formula>CELL("protect",B15)=0</formula>
    </cfRule>
  </conditionalFormatting>
  <conditionalFormatting sqref="B40:J40">
    <cfRule type="expression" dxfId="376" priority="33">
      <formula>CELL("protect",B40)=0</formula>
    </cfRule>
  </conditionalFormatting>
  <conditionalFormatting sqref="C6:C9">
    <cfRule type="expression" dxfId="375" priority="9">
      <formula>CELL("protect",C6)=0</formula>
    </cfRule>
  </conditionalFormatting>
  <conditionalFormatting sqref="C11:I11 A43:A46 E58:O60 A61:C61 E61:K61 M61:O61 E62:O62 A62:B64 E63 F63:O64 D64:E64 A65:C65 A69:C1048576">
    <cfRule type="expression" dxfId="374" priority="58">
      <formula>CELL("protect",A11)=0</formula>
    </cfRule>
  </conditionalFormatting>
  <conditionalFormatting sqref="C10:O10">
    <cfRule type="expression" dxfId="373" priority="52">
      <formula>CELL("protect",C10)=0</formula>
    </cfRule>
  </conditionalFormatting>
  <conditionalFormatting sqref="D6">
    <cfRule type="expression" dxfId="372" priority="51">
      <formula>CELL("protect",D6)=0</formula>
    </cfRule>
  </conditionalFormatting>
  <conditionalFormatting sqref="E15:G38">
    <cfRule type="expression" dxfId="371" priority="5">
      <formula>CELL("protect",E15)=0</formula>
    </cfRule>
  </conditionalFormatting>
  <conditionalFormatting sqref="G15:L38">
    <cfRule type="expression" dxfId="370" priority="38">
      <formula>CELL("protect",G15)=0</formula>
    </cfRule>
  </conditionalFormatting>
  <conditionalFormatting sqref="H7:H9">
    <cfRule type="expression" dxfId="369" priority="4">
      <formula>CELL("Protect",H7)=0</formula>
    </cfRule>
  </conditionalFormatting>
  <conditionalFormatting sqref="H15:H38">
    <cfRule type="expression" dxfId="368" priority="26" stopIfTrue="1">
      <formula>CELL("protect",H15)=0</formula>
    </cfRule>
  </conditionalFormatting>
  <conditionalFormatting sqref="H40">
    <cfRule type="expression" dxfId="367" priority="32">
      <formula>CELL("protect",H40)=0</formula>
    </cfRule>
  </conditionalFormatting>
  <conditionalFormatting sqref="I15:J38">
    <cfRule type="expression" dxfId="366" priority="23">
      <formula>CELL("protect",I15)=0</formula>
    </cfRule>
    <cfRule type="expression" dxfId="365" priority="24">
      <formula>CELL("protect",I15)=0</formula>
    </cfRule>
  </conditionalFormatting>
  <conditionalFormatting sqref="K15:K38">
    <cfRule type="expression" dxfId="364" priority="20" stopIfTrue="1">
      <formula>CELL("protect",K15)=0</formula>
    </cfRule>
  </conditionalFormatting>
  <conditionalFormatting sqref="K40">
    <cfRule type="expression" dxfId="363" priority="21">
      <formula>CELL("protect",K40)=0</formula>
    </cfRule>
  </conditionalFormatting>
  <conditionalFormatting sqref="K40:K41">
    <cfRule type="expression" dxfId="362" priority="22">
      <formula>CELL("protect",K40)=0</formula>
    </cfRule>
  </conditionalFormatting>
  <conditionalFormatting sqref="L15:N38">
    <cfRule type="expression" dxfId="361" priority="16">
      <formula>CELL("protect",L15)=0</formula>
    </cfRule>
  </conditionalFormatting>
  <conditionalFormatting sqref="L15:O38">
    <cfRule type="expression" dxfId="360" priority="15">
      <formula>CELL("protect",L15)=0</formula>
    </cfRule>
  </conditionalFormatting>
  <conditionalFormatting sqref="M7:M9 O7:O9">
    <cfRule type="expression" dxfId="359" priority="56">
      <formula>CELL("protect",M7)=0</formula>
    </cfRule>
  </conditionalFormatting>
  <conditionalFormatting sqref="M5:N5">
    <cfRule type="expression" dxfId="358" priority="54">
      <formula>CELL("protect",M5)=0</formula>
    </cfRule>
  </conditionalFormatting>
  <conditionalFormatting sqref="O5:O6 H6:M6">
    <cfRule type="expression" dxfId="357" priority="55">
      <formula>CELL("Protect",H5)=0</formula>
    </cfRule>
  </conditionalFormatting>
  <conditionalFormatting sqref="O5:O10">
    <cfRule type="expression" dxfId="356" priority="57">
      <formula>CELL("protect",O5)=0</formula>
    </cfRule>
  </conditionalFormatting>
  <conditionalFormatting sqref="P2">
    <cfRule type="expression" dxfId="355" priority="1">
      <formula>CELL("protect",P2)=0</formula>
    </cfRule>
  </conditionalFormatting>
  <conditionalFormatting sqref="P5:P6">
    <cfRule type="expression" dxfId="354" priority="191">
      <formula>CELL("protect",P5)=0</formula>
    </cfRule>
  </conditionalFormatting>
  <conditionalFormatting sqref="P40">
    <cfRule type="expression" dxfId="353" priority="165">
      <formula>CELL("protect",P40)=0</formula>
    </cfRule>
  </conditionalFormatting>
  <conditionalFormatting sqref="Q2:XFD4">
    <cfRule type="expression" dxfId="352" priority="2">
      <formula>CELL("protect",Q2)=0</formula>
    </cfRule>
  </conditionalFormatting>
  <conditionalFormatting sqref="S5:S6 P7:S10">
    <cfRule type="expression" dxfId="351" priority="198">
      <formula>CELL("protect",P5)=0</formula>
    </cfRule>
  </conditionalFormatting>
  <dataValidations count="2">
    <dataValidation type="list" allowBlank="1" showInputMessage="1" showErrorMessage="1" sqref="J9" xr:uid="{FE90ADE9-49D7-45C8-8971-679ABFA8D91B}">
      <formula1>"Miscellaneous Expense, Apportioned Costs"</formula1>
    </dataValidation>
    <dataValidation type="list" allowBlank="1" showErrorMessage="1" error="DHS Secty &amp; ODP Medical Director limits may only be used once.  All other individuals must be compared to ODP Deputy Secretary.  _x000a_Press Cancel, then choose from dropdown." sqref="B17:B38" xr:uid="{45E9BE5C-C229-4C05-95EB-C380A90AFE4D}">
      <formula1>"ODP Deputy Secretary"</formula1>
    </dataValidation>
  </dataValidations>
  <printOptions horizontalCentered="1"/>
  <pageMargins left="0.2" right="0.2" top="0.7" bottom="0.4" header="0.25" footer="0.2"/>
  <pageSetup scale="50" fitToHeight="2" orientation="landscape" cellComments="atEnd" r:id="rId1"/>
  <headerFooter>
    <oddFooter>&amp;C&amp;"Tahoma,Regular"&amp;10Page &amp;P of &amp;N&amp;R&amp;"Tahoma,Regular"&amp;10ID-46, Schedule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6610" r:id="rId4" name="Check Box 2">
              <controlPr defaultSize="0" autoFill="0" autoLine="0" autoPict="0">
                <anchor moveWithCells="1" sizeWithCells="1">
                  <from>
                    <xdr:col>12</xdr:col>
                    <xdr:colOff>0</xdr:colOff>
                    <xdr:row>2</xdr:row>
                    <xdr:rowOff>0</xdr:rowOff>
                  </from>
                  <to>
                    <xdr:col>12</xdr:col>
                    <xdr:colOff>0</xdr:colOff>
                    <xdr:row>2</xdr:row>
                    <xdr:rowOff>103367</xdr:rowOff>
                  </to>
                </anchor>
              </controlPr>
            </control>
          </mc:Choice>
        </mc:AlternateContent>
        <mc:AlternateContent xmlns:mc="http://schemas.openxmlformats.org/markup-compatibility/2006">
          <mc:Choice Requires="x14">
            <control shapeId="196614" r:id="rId5" name="Check Box 6">
              <controlPr defaultSize="0" autoFill="0" autoLine="0" autoPict="0">
                <anchor moveWithCells="1" sizeWithCells="1">
                  <from>
                    <xdr:col>12</xdr:col>
                    <xdr:colOff>0</xdr:colOff>
                    <xdr:row>2</xdr:row>
                    <xdr:rowOff>0</xdr:rowOff>
                  </from>
                  <to>
                    <xdr:col>12</xdr:col>
                    <xdr:colOff>0</xdr:colOff>
                    <xdr:row>2</xdr:row>
                    <xdr:rowOff>103367</xdr:rowOff>
                  </to>
                </anchor>
              </controlPr>
            </control>
          </mc:Choice>
        </mc:AlternateContent>
        <mc:AlternateContent xmlns:mc="http://schemas.openxmlformats.org/markup-compatibility/2006">
          <mc:Choice Requires="x14">
            <control shapeId="196617" r:id="rId6" name="Check Box 9">
              <controlPr defaultSize="0" autoFill="0" autoLine="0" autoPict="0">
                <anchor moveWithCells="1" sizeWithCells="1">
                  <from>
                    <xdr:col>12</xdr:col>
                    <xdr:colOff>0</xdr:colOff>
                    <xdr:row>1</xdr:row>
                    <xdr:rowOff>0</xdr:rowOff>
                  </from>
                  <to>
                    <xdr:col>12</xdr:col>
                    <xdr:colOff>0</xdr:colOff>
                    <xdr:row>1</xdr:row>
                    <xdr:rowOff>103367</xdr:rowOff>
                  </to>
                </anchor>
              </controlPr>
            </control>
          </mc:Choice>
        </mc:AlternateContent>
        <mc:AlternateContent xmlns:mc="http://schemas.openxmlformats.org/markup-compatibility/2006">
          <mc:Choice Requires="x14">
            <control shapeId="196618" r:id="rId7" name="Check Box 10">
              <controlPr defaultSize="0" autoFill="0" autoLine="0" autoPict="0">
                <anchor moveWithCells="1" sizeWithCells="1">
                  <from>
                    <xdr:col>12</xdr:col>
                    <xdr:colOff>0</xdr:colOff>
                    <xdr:row>1</xdr:row>
                    <xdr:rowOff>0</xdr:rowOff>
                  </from>
                  <to>
                    <xdr:col>12</xdr:col>
                    <xdr:colOff>0</xdr:colOff>
                    <xdr:row>1</xdr:row>
                    <xdr:rowOff>103367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99683F3-590F-4026-8B1C-C2680974DF37}">
          <x14:formula1>
            <xm:f>lookups!$B$3:$B$4</xm:f>
          </x14:formula1>
          <xm:sqref>O2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2"/>
  <sheetViews>
    <sheetView showGridLines="0" zoomScale="74" zoomScaleNormal="74" workbookViewId="0">
      <selection sqref="A1:I1"/>
    </sheetView>
  </sheetViews>
  <sheetFormatPr defaultColWidth="9" defaultRowHeight="15.65" x14ac:dyDescent="0.3"/>
  <cols>
    <col min="1" max="9" width="12.109375" style="671" customWidth="1"/>
    <col min="10" max="10" width="9" style="690"/>
    <col min="11" max="14" width="9" style="671"/>
    <col min="15" max="16" width="9" style="672"/>
    <col min="17" max="16384" width="9" style="671"/>
  </cols>
  <sheetData>
    <row r="1" spans="1:14" ht="18" customHeight="1" x14ac:dyDescent="0.35">
      <c r="A1" s="1451">
        <f>'Cover Page'!$A$8</f>
        <v>0</v>
      </c>
      <c r="B1" s="1451"/>
      <c r="C1" s="1451"/>
      <c r="D1" s="1451"/>
      <c r="E1" s="1451"/>
      <c r="F1" s="1451"/>
      <c r="G1" s="1451"/>
      <c r="H1" s="1451"/>
      <c r="I1" s="1451"/>
      <c r="J1" s="670" t="s">
        <v>510</v>
      </c>
    </row>
    <row r="2" spans="1:14" ht="11.45" customHeight="1" x14ac:dyDescent="0.3">
      <c r="J2" s="673"/>
      <c r="K2" s="674"/>
      <c r="L2" s="674"/>
      <c r="M2" s="674"/>
      <c r="N2" s="674"/>
    </row>
    <row r="3" spans="1:14" x14ac:dyDescent="0.3">
      <c r="A3" s="1452">
        <f>+'Cover Page'!M10+90</f>
        <v>45928</v>
      </c>
      <c r="B3" s="1452"/>
      <c r="I3" s="675"/>
      <c r="J3" s="676" t="s">
        <v>511</v>
      </c>
    </row>
    <row r="4" spans="1:14" ht="15.5" customHeight="1" x14ac:dyDescent="0.4">
      <c r="I4" s="677" t="str">
        <f>IF(G21&gt;0.974999999,"NOT APPLICABLE"," ")</f>
        <v xml:space="preserve"> </v>
      </c>
      <c r="J4" s="676" t="s">
        <v>856</v>
      </c>
    </row>
    <row r="5" spans="1:14" x14ac:dyDescent="0.3">
      <c r="A5" s="671" t="s">
        <v>859</v>
      </c>
      <c r="J5" s="670"/>
    </row>
    <row r="6" spans="1:14" x14ac:dyDescent="0.3">
      <c r="A6" s="678" t="s">
        <v>1131</v>
      </c>
      <c r="J6" s="670"/>
    </row>
    <row r="7" spans="1:14" x14ac:dyDescent="0.3">
      <c r="A7" s="678" t="s">
        <v>512</v>
      </c>
      <c r="J7" s="670"/>
    </row>
    <row r="8" spans="1:14" x14ac:dyDescent="0.3">
      <c r="A8" s="678" t="s">
        <v>513</v>
      </c>
      <c r="J8" s="670"/>
    </row>
    <row r="9" spans="1:14" ht="9.1" customHeight="1" x14ac:dyDescent="0.3">
      <c r="J9" s="670"/>
    </row>
    <row r="10" spans="1:14" x14ac:dyDescent="0.3">
      <c r="A10" s="679" t="s">
        <v>514</v>
      </c>
      <c r="B10" s="1059" t="str">
        <f>"Request for Waiver of Minimum Occupancy - Fiscal Year "&amp;TEXT('Cover Page'!$K$10,"yyyy")&amp;"-"&amp;TEXT('Cover Page'!$M$10,"yyyy")</f>
        <v>Request for Waiver of Minimum Occupancy - Fiscal Year 2024-2025</v>
      </c>
      <c r="J10" s="670"/>
    </row>
    <row r="11" spans="1:14" ht="9.1" customHeight="1" x14ac:dyDescent="0.3">
      <c r="J11" s="670"/>
    </row>
    <row r="12" spans="1:14" x14ac:dyDescent="0.3">
      <c r="A12" s="671" t="s">
        <v>515</v>
      </c>
      <c r="J12" s="670"/>
    </row>
    <row r="13" spans="1:14" ht="9.1" customHeight="1" x14ac:dyDescent="0.3">
      <c r="J13" s="670"/>
    </row>
    <row r="14" spans="1:14" x14ac:dyDescent="0.3">
      <c r="A14" s="671" t="s">
        <v>1132</v>
      </c>
      <c r="J14" s="670"/>
    </row>
    <row r="15" spans="1:14" x14ac:dyDescent="0.3">
      <c r="A15" s="671" t="s">
        <v>1133</v>
      </c>
      <c r="J15" s="670"/>
    </row>
    <row r="16" spans="1:14" ht="7.85" customHeight="1" x14ac:dyDescent="0.3">
      <c r="J16" s="670"/>
    </row>
    <row r="17" spans="1:11" x14ac:dyDescent="0.3">
      <c r="B17" s="679" t="s">
        <v>95</v>
      </c>
      <c r="C17" s="680">
        <f>'Cover Page'!$A$8</f>
        <v>0</v>
      </c>
      <c r="J17" s="670" t="s">
        <v>857</v>
      </c>
      <c r="K17" s="672"/>
    </row>
    <row r="18" spans="1:11" x14ac:dyDescent="0.3">
      <c r="B18" s="679" t="s">
        <v>516</v>
      </c>
      <c r="C18" s="680">
        <f>'Cover Page'!$F$8</f>
        <v>0</v>
      </c>
      <c r="J18" s="670"/>
      <c r="K18" s="672"/>
    </row>
    <row r="19" spans="1:11" x14ac:dyDescent="0.3">
      <c r="B19" s="679" t="s">
        <v>96</v>
      </c>
      <c r="C19" s="680">
        <f>'Cover Page'!$K$8</f>
        <v>0</v>
      </c>
      <c r="F19" s="679" t="s">
        <v>518</v>
      </c>
      <c r="G19" s="682">
        <f>'Cover Page'!$I$26</f>
        <v>0</v>
      </c>
      <c r="J19" s="670"/>
      <c r="K19" s="672"/>
    </row>
    <row r="20" spans="1:11" x14ac:dyDescent="0.3">
      <c r="B20" s="679" t="s">
        <v>517</v>
      </c>
      <c r="C20" s="681">
        <f>'Cover Page'!$I$25</f>
        <v>0</v>
      </c>
      <c r="F20" s="679" t="s">
        <v>519</v>
      </c>
      <c r="G20" s="682">
        <f>'Cover Page'!$I$27</f>
        <v>0</v>
      </c>
      <c r="J20" s="670"/>
      <c r="K20" s="672"/>
    </row>
    <row r="21" spans="1:11" x14ac:dyDescent="0.3">
      <c r="F21" s="679" t="s">
        <v>520</v>
      </c>
      <c r="G21" s="1339">
        <f>'Cover Page'!$I$29</f>
        <v>0</v>
      </c>
      <c r="J21" s="670"/>
      <c r="K21" s="672"/>
    </row>
    <row r="22" spans="1:11" x14ac:dyDescent="0.3">
      <c r="A22" s="671" t="s">
        <v>521</v>
      </c>
      <c r="J22" s="670"/>
    </row>
    <row r="23" spans="1:11" ht="19.600000000000001" customHeight="1" x14ac:dyDescent="0.3">
      <c r="B23" s="878"/>
      <c r="J23" s="670"/>
    </row>
    <row r="24" spans="1:11" ht="19.600000000000001" customHeight="1" x14ac:dyDescent="0.3">
      <c r="B24" s="878"/>
      <c r="J24" s="670"/>
      <c r="K24" s="671" t="s">
        <v>522</v>
      </c>
    </row>
    <row r="25" spans="1:11" ht="19.600000000000001" customHeight="1" x14ac:dyDescent="0.3">
      <c r="B25" s="878"/>
      <c r="J25" s="670"/>
    </row>
    <row r="26" spans="1:11" ht="9.1" customHeight="1" x14ac:dyDescent="0.3">
      <c r="J26" s="670"/>
    </row>
    <row r="27" spans="1:11" ht="15.85" customHeight="1" x14ac:dyDescent="0.3">
      <c r="A27" s="671" t="s">
        <v>523</v>
      </c>
      <c r="J27" s="670"/>
    </row>
    <row r="28" spans="1:11" ht="34" customHeight="1" x14ac:dyDescent="0.3">
      <c r="A28" s="683"/>
      <c r="J28" s="670" t="s">
        <v>524</v>
      </c>
    </row>
    <row r="29" spans="1:11" ht="34" customHeight="1" x14ac:dyDescent="0.3">
      <c r="J29" s="684" t="s">
        <v>525</v>
      </c>
    </row>
    <row r="30" spans="1:11" ht="34" customHeight="1" x14ac:dyDescent="0.3">
      <c r="A30" s="877"/>
      <c r="J30" s="684" t="s">
        <v>526</v>
      </c>
    </row>
    <row r="31" spans="1:11" ht="34" customHeight="1" x14ac:dyDescent="0.3">
      <c r="J31" s="670"/>
    </row>
    <row r="32" spans="1:11" ht="34" customHeight="1" x14ac:dyDescent="0.3">
      <c r="J32" s="670"/>
    </row>
    <row r="33" spans="1:15" ht="34" customHeight="1" x14ac:dyDescent="0.35">
      <c r="J33" s="691" t="s">
        <v>569</v>
      </c>
    </row>
    <row r="34" spans="1:15" ht="34" customHeight="1" x14ac:dyDescent="0.3">
      <c r="J34" s="670"/>
    </row>
    <row r="35" spans="1:15" ht="47.6" customHeight="1" x14ac:dyDescent="0.35">
      <c r="J35" s="691" t="s">
        <v>858</v>
      </c>
    </row>
    <row r="36" spans="1:15" ht="34" customHeight="1" x14ac:dyDescent="0.3">
      <c r="J36" s="670"/>
    </row>
    <row r="37" spans="1:15" ht="34" customHeight="1" x14ac:dyDescent="0.3">
      <c r="J37" s="670"/>
    </row>
    <row r="38" spans="1:15" ht="34" customHeight="1" x14ac:dyDescent="0.3">
      <c r="J38" s="670"/>
    </row>
    <row r="39" spans="1:15" ht="34" customHeight="1" x14ac:dyDescent="0.3">
      <c r="J39" s="670"/>
    </row>
    <row r="40" spans="1:15" s="672" customFormat="1" x14ac:dyDescent="0.3">
      <c r="A40" s="685" t="s">
        <v>527</v>
      </c>
      <c r="J40" s="686"/>
      <c r="K40" s="687"/>
      <c r="L40" s="687"/>
      <c r="M40" s="687"/>
      <c r="N40" s="687"/>
      <c r="O40" s="687"/>
    </row>
    <row r="41" spans="1:15" s="672" customFormat="1" x14ac:dyDescent="0.3">
      <c r="A41" s="688"/>
      <c r="B41" s="689"/>
      <c r="C41" s="689"/>
      <c r="D41" s="689"/>
      <c r="E41" s="689"/>
      <c r="F41" s="689"/>
      <c r="G41" s="689"/>
      <c r="H41" s="689"/>
      <c r="I41" s="689"/>
      <c r="J41" s="687"/>
    </row>
    <row r="42" spans="1:15" s="672" customFormat="1" x14ac:dyDescent="0.3">
      <c r="J42" s="687"/>
    </row>
  </sheetData>
  <sheetProtection algorithmName="SHA-512" hashValue="v7F+sOOKSVGdF51zusFfF36SvCmk9Xvy14W7y4PG78bJK+LP0QDe1bdnTdhUr71+GUt00z5aZ6M5yDPYfNNKmQ==" saltValue="Cdt9XESqoLuY/4PWN6SzwA==" spinCount="100000" sheet="1" objects="1" scenarios="1"/>
  <protectedRanges>
    <protectedRange sqref="A1:C1" name="Range1"/>
  </protectedRanges>
  <mergeCells count="2">
    <mergeCell ref="A1:I1"/>
    <mergeCell ref="A3:B3"/>
  </mergeCells>
  <conditionalFormatting sqref="A1">
    <cfRule type="expression" dxfId="729" priority="4">
      <formula>CELL("Protect",A1)=0</formula>
    </cfRule>
  </conditionalFormatting>
  <conditionalFormatting sqref="A6:A8">
    <cfRule type="expression" dxfId="728" priority="2">
      <formula>CELL("PROTECT",A6)=0</formula>
    </cfRule>
  </conditionalFormatting>
  <conditionalFormatting sqref="A10">
    <cfRule type="expression" dxfId="727" priority="3">
      <formula>CELL("PROTECT",A10)=0</formula>
    </cfRule>
  </conditionalFormatting>
  <conditionalFormatting sqref="C17:C19">
    <cfRule type="expression" dxfId="726" priority="1">
      <formula>CELL("Protect",C17)=0</formula>
    </cfRule>
  </conditionalFormatting>
  <printOptions horizontalCentered="1" verticalCentered="1"/>
  <pageMargins left="0.34" right="0.21" top="0.4" bottom="0.46" header="0.3" footer="0.25"/>
  <pageSetup scale="87" orientation="portrait" r:id="rId1"/>
  <headerFooter>
    <oddFooter>&amp;C&amp;"Tahoma,Regular"&amp;9page &amp;P of &amp;N&amp;R&amp;"Tahoma,Regular"&amp;8ID-46 - Waiver of Minimum Occupancy Request</oddFooter>
  </headerFooter>
  <ignoredErrors>
    <ignoredError sqref="A3" unlockedFormula="1"/>
  </ignoredErrors>
  <drawing r:id="rId2"/>
  <legacyDrawing r:id="rId3"/>
  <controls>
    <mc:AlternateContent xmlns:mc="http://schemas.openxmlformats.org/markup-compatibility/2006">
      <mc:Choice Requires="x14">
        <control shapeId="117761" r:id="rId4" name="CheckBox1">
          <controlPr defaultSize="0" autoLine="0" r:id="rId5">
            <anchor moveWithCells="1">
              <from>
                <xdr:col>1</xdr:col>
                <xdr:colOff>23854</xdr:colOff>
                <xdr:row>22</xdr:row>
                <xdr:rowOff>7951</xdr:rowOff>
              </from>
              <to>
                <xdr:col>5</xdr:col>
                <xdr:colOff>652007</xdr:colOff>
                <xdr:row>23</xdr:row>
                <xdr:rowOff>15903</xdr:rowOff>
              </to>
            </anchor>
          </controlPr>
        </control>
      </mc:Choice>
      <mc:Fallback>
        <control shapeId="117761" r:id="rId4" name="CheckBox1"/>
      </mc:Fallback>
    </mc:AlternateContent>
    <mc:AlternateContent xmlns:mc="http://schemas.openxmlformats.org/markup-compatibility/2006">
      <mc:Choice Requires="x14">
        <control shapeId="117762" r:id="rId6" name="CheckBox2">
          <controlPr defaultSize="0" autoLine="0" r:id="rId7">
            <anchor moveWithCells="1">
              <from>
                <xdr:col>1</xdr:col>
                <xdr:colOff>23854</xdr:colOff>
                <xdr:row>23</xdr:row>
                <xdr:rowOff>7951</xdr:rowOff>
              </from>
              <to>
                <xdr:col>6</xdr:col>
                <xdr:colOff>413468</xdr:colOff>
                <xdr:row>24</xdr:row>
                <xdr:rowOff>15903</xdr:rowOff>
              </to>
            </anchor>
          </controlPr>
        </control>
      </mc:Choice>
      <mc:Fallback>
        <control shapeId="117762" r:id="rId6" name="CheckBox2"/>
      </mc:Fallback>
    </mc:AlternateContent>
    <mc:AlternateContent xmlns:mc="http://schemas.openxmlformats.org/markup-compatibility/2006">
      <mc:Choice Requires="x14">
        <control shapeId="117763" r:id="rId8" name="CheckBox3">
          <controlPr defaultSize="0" autoLine="0" r:id="rId9">
            <anchor moveWithCells="1">
              <from>
                <xdr:col>1</xdr:col>
                <xdr:colOff>23854</xdr:colOff>
                <xdr:row>24</xdr:row>
                <xdr:rowOff>0</xdr:rowOff>
              </from>
              <to>
                <xdr:col>5</xdr:col>
                <xdr:colOff>652007</xdr:colOff>
                <xdr:row>25</xdr:row>
                <xdr:rowOff>15903</xdr:rowOff>
              </to>
            </anchor>
          </controlPr>
        </control>
      </mc:Choice>
      <mc:Fallback>
        <control shapeId="117763" r:id="rId8" name="CheckBox3"/>
      </mc:Fallback>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pageSetUpPr fitToPage="1"/>
  </sheetPr>
  <dimension ref="A1:AA49"/>
  <sheetViews>
    <sheetView showGridLines="0" zoomScale="80" zoomScaleNormal="80" zoomScalePageLayoutView="70" workbookViewId="0">
      <pane ySplit="11" topLeftCell="A13" activePane="bottomLeft" state="frozen"/>
      <selection activeCell="N5" sqref="N5"/>
      <selection pane="bottomLeft" activeCell="A13" sqref="A13"/>
    </sheetView>
  </sheetViews>
  <sheetFormatPr defaultColWidth="9" defaultRowHeight="14.4" x14ac:dyDescent="0.25"/>
  <cols>
    <col min="1" max="1" width="28.44140625" style="12" customWidth="1"/>
    <col min="2" max="2" width="10.6640625" style="12" customWidth="1"/>
    <col min="3" max="3" width="11" style="12" customWidth="1"/>
    <col min="4" max="4" width="10.77734375" style="12" customWidth="1"/>
    <col min="5" max="5" width="11.109375" style="12" customWidth="1"/>
    <col min="6" max="6" width="9" style="12" customWidth="1"/>
    <col min="7" max="10" width="9.21875" style="12" customWidth="1"/>
    <col min="11" max="11" width="29.109375" style="12" customWidth="1"/>
    <col min="12" max="12" width="12" style="12" customWidth="1"/>
    <col min="13" max="13" width="11.6640625" style="215" customWidth="1"/>
    <col min="14" max="14" width="29.6640625" style="215" customWidth="1"/>
    <col min="15" max="27" width="9" style="215"/>
    <col min="28" max="16384" width="9" style="12"/>
  </cols>
  <sheetData>
    <row r="1" spans="1:27" s="7" customFormat="1" ht="20.2" customHeight="1" x14ac:dyDescent="0.25">
      <c r="A1" s="1463"/>
      <c r="B1" s="1464"/>
      <c r="C1" s="1464"/>
      <c r="D1" s="1464"/>
      <c r="E1" s="1464"/>
      <c r="F1" s="1464"/>
      <c r="G1" s="1464"/>
      <c r="H1" s="1464"/>
      <c r="I1" s="1464"/>
      <c r="J1" s="1464"/>
      <c r="K1" s="1464"/>
      <c r="L1" s="1464"/>
      <c r="M1" s="1464"/>
      <c r="N1" s="58"/>
      <c r="O1" s="27"/>
      <c r="P1" s="27"/>
      <c r="Q1" s="27"/>
      <c r="R1" s="27"/>
      <c r="S1" s="27"/>
      <c r="T1" s="27"/>
      <c r="U1" s="27"/>
      <c r="V1" s="27"/>
      <c r="W1" s="27"/>
      <c r="X1" s="27"/>
      <c r="Y1" s="27"/>
      <c r="Z1" s="27"/>
      <c r="AA1" s="27"/>
    </row>
    <row r="2" spans="1:27" s="7" customFormat="1" ht="20.2" customHeight="1" x14ac:dyDescent="0.25">
      <c r="A2" s="1466" t="s">
        <v>661</v>
      </c>
      <c r="B2" s="1493"/>
      <c r="C2" s="1493"/>
      <c r="D2" s="1493"/>
      <c r="E2" s="1493"/>
      <c r="F2" s="1493"/>
      <c r="G2" s="1493"/>
      <c r="H2" s="1493"/>
      <c r="I2" s="1493"/>
      <c r="J2" s="1493"/>
      <c r="K2" s="1493"/>
      <c r="L2" s="1493"/>
      <c r="M2" s="1493"/>
      <c r="N2" s="1468"/>
      <c r="O2" s="760"/>
      <c r="P2" s="27"/>
      <c r="Q2" s="27"/>
      <c r="R2" s="27"/>
      <c r="S2" s="27"/>
      <c r="T2" s="27"/>
      <c r="U2" s="27"/>
      <c r="V2" s="27"/>
      <c r="W2" s="27"/>
      <c r="X2" s="27"/>
      <c r="Y2" s="27"/>
      <c r="Z2" s="27"/>
      <c r="AA2" s="27"/>
    </row>
    <row r="3" spans="1:27" s="7" customFormat="1" ht="15.05" x14ac:dyDescent="0.25">
      <c r="A3" s="1466" t="s">
        <v>117</v>
      </c>
      <c r="B3" s="1493"/>
      <c r="C3" s="1493"/>
      <c r="D3" s="1493"/>
      <c r="E3" s="1493"/>
      <c r="F3" s="1493"/>
      <c r="G3" s="1493"/>
      <c r="H3" s="1493"/>
      <c r="I3" s="1493"/>
      <c r="J3" s="1493"/>
      <c r="K3" s="1493"/>
      <c r="L3" s="1493"/>
      <c r="M3" s="1493"/>
      <c r="N3" s="1468"/>
      <c r="O3" s="27"/>
      <c r="P3" s="27"/>
      <c r="Q3" s="27"/>
      <c r="R3" s="27"/>
      <c r="S3" s="27"/>
      <c r="T3" s="27"/>
      <c r="U3" s="27"/>
      <c r="V3" s="27"/>
      <c r="W3" s="27"/>
      <c r="X3" s="27"/>
      <c r="Y3" s="27"/>
      <c r="Z3" s="27"/>
      <c r="AA3" s="27"/>
    </row>
    <row r="4" spans="1:27" s="7" customFormat="1" ht="15.05" x14ac:dyDescent="0.25">
      <c r="A4" s="469"/>
      <c r="B4" s="520"/>
      <c r="C4" s="520"/>
      <c r="D4" s="520"/>
      <c r="E4" s="520"/>
      <c r="F4" s="520"/>
      <c r="G4" s="132"/>
      <c r="H4" s="520"/>
      <c r="I4" s="520"/>
      <c r="J4" s="520"/>
      <c r="K4" s="25"/>
      <c r="L4" s="25"/>
      <c r="M4" s="25"/>
      <c r="N4" s="39"/>
      <c r="O4" s="27"/>
      <c r="P4" s="27"/>
      <c r="Q4" s="27"/>
      <c r="R4" s="27"/>
      <c r="S4" s="27"/>
      <c r="T4" s="27"/>
      <c r="U4" s="27"/>
      <c r="V4" s="27"/>
      <c r="W4" s="27"/>
      <c r="X4" s="27"/>
      <c r="Y4" s="27"/>
      <c r="Z4" s="27"/>
      <c r="AA4" s="27"/>
    </row>
    <row r="5" spans="1:27" s="7" customFormat="1" ht="15.05" x14ac:dyDescent="0.25">
      <c r="A5" s="64" t="s">
        <v>95</v>
      </c>
      <c r="B5" s="520"/>
      <c r="C5" s="800" t="s">
        <v>45</v>
      </c>
      <c r="D5" s="800"/>
      <c r="E5" s="800"/>
      <c r="F5" s="520"/>
      <c r="G5" s="520"/>
      <c r="H5" s="800" t="s">
        <v>96</v>
      </c>
      <c r="I5" s="800"/>
      <c r="J5" s="800"/>
      <c r="K5" s="520"/>
      <c r="L5" s="800" t="s">
        <v>65</v>
      </c>
      <c r="M5" s="25"/>
      <c r="N5" s="477"/>
      <c r="O5" s="27"/>
      <c r="P5" s="27"/>
      <c r="Q5" s="27"/>
      <c r="R5" s="27"/>
      <c r="S5" s="27"/>
      <c r="T5" s="27"/>
      <c r="U5" s="27"/>
      <c r="V5" s="27"/>
      <c r="W5" s="27"/>
      <c r="X5" s="27"/>
      <c r="Y5" s="27"/>
      <c r="Z5" s="27"/>
      <c r="AA5" s="27"/>
    </row>
    <row r="6" spans="1:27" s="7" customFormat="1" ht="15.05" customHeight="1" x14ac:dyDescent="0.25">
      <c r="A6" s="1673">
        <f>'Cover Page'!$A$8</f>
        <v>0</v>
      </c>
      <c r="B6" s="1674"/>
      <c r="C6" s="1674">
        <f>'Cover Page'!$F$8</f>
        <v>0</v>
      </c>
      <c r="D6" s="1674"/>
      <c r="E6" s="1674"/>
      <c r="F6" s="1674"/>
      <c r="G6" s="132"/>
      <c r="H6" s="1497">
        <f>'Cover Page'!$K$8</f>
        <v>0</v>
      </c>
      <c r="I6" s="1497"/>
      <c r="J6" s="520"/>
      <c r="K6" s="422"/>
      <c r="L6" s="344" t="str">
        <f>TEXT('Cover Page'!$K$10,"mm/dd/yy")&amp;" to "&amp;TEXT('Cover Page'!$M$10,"mm/dd/yy")</f>
        <v>07/01/24 to 06/30/25</v>
      </c>
      <c r="M6" s="466"/>
      <c r="N6" s="477"/>
      <c r="O6" s="27"/>
      <c r="P6" s="27"/>
      <c r="Q6" s="27"/>
      <c r="R6" s="27"/>
      <c r="S6" s="27"/>
      <c r="T6" s="27"/>
      <c r="U6" s="27"/>
      <c r="V6" s="27"/>
      <c r="W6" s="27"/>
      <c r="X6" s="27"/>
      <c r="Y6" s="27"/>
      <c r="Z6" s="27"/>
      <c r="AA6" s="27"/>
    </row>
    <row r="7" spans="1:27" x14ac:dyDescent="0.25">
      <c r="A7" s="139"/>
      <c r="B7" s="15"/>
      <c r="C7" s="98"/>
      <c r="D7" s="98"/>
      <c r="E7" s="98"/>
      <c r="F7" s="98"/>
      <c r="G7" s="98"/>
      <c r="H7" s="98"/>
      <c r="I7" s="98"/>
      <c r="J7" s="98"/>
      <c r="K7" s="297"/>
      <c r="L7" s="297"/>
      <c r="M7" s="297"/>
      <c r="N7" s="825"/>
    </row>
    <row r="8" spans="1:27" ht="15.05" thickBot="1" x14ac:dyDescent="0.3">
      <c r="A8" s="66" t="s">
        <v>9</v>
      </c>
      <c r="B8" s="66" t="s">
        <v>324</v>
      </c>
      <c r="C8" s="66" t="s">
        <v>325</v>
      </c>
      <c r="D8" s="66" t="s">
        <v>326</v>
      </c>
      <c r="E8" s="66" t="s">
        <v>327</v>
      </c>
      <c r="F8" s="66" t="s">
        <v>328</v>
      </c>
      <c r="G8" s="91" t="s">
        <v>329</v>
      </c>
      <c r="H8" s="810" t="s">
        <v>330</v>
      </c>
      <c r="I8" s="91" t="s">
        <v>331</v>
      </c>
      <c r="J8" s="810" t="s">
        <v>332</v>
      </c>
      <c r="K8" s="796" t="s">
        <v>333</v>
      </c>
      <c r="L8" s="805" t="s">
        <v>452</v>
      </c>
      <c r="M8" s="805" t="s">
        <v>453</v>
      </c>
      <c r="N8" s="66" t="s">
        <v>492</v>
      </c>
    </row>
    <row r="9" spans="1:27" ht="17.399999999999999" customHeight="1" x14ac:dyDescent="0.25">
      <c r="A9" s="1550" t="s">
        <v>364</v>
      </c>
      <c r="B9" s="811" t="s">
        <v>1004</v>
      </c>
      <c r="C9" s="1550" t="s">
        <v>36</v>
      </c>
      <c r="D9" s="811" t="s">
        <v>244</v>
      </c>
      <c r="E9" s="1544" t="s">
        <v>320</v>
      </c>
      <c r="F9" s="1675" t="s">
        <v>307</v>
      </c>
      <c r="G9" s="1660" t="s">
        <v>271</v>
      </c>
      <c r="H9" s="1661"/>
      <c r="I9" s="1664" t="s">
        <v>322</v>
      </c>
      <c r="J9" s="1665"/>
      <c r="K9" s="1668" t="s">
        <v>308</v>
      </c>
      <c r="L9" s="1649" t="s">
        <v>664</v>
      </c>
      <c r="M9" s="1651"/>
      <c r="N9" s="1531" t="s">
        <v>1141</v>
      </c>
    </row>
    <row r="10" spans="1:27" ht="14.4" customHeight="1" thickBot="1" x14ac:dyDescent="0.3">
      <c r="A10" s="1551"/>
      <c r="B10" s="811" t="s">
        <v>1005</v>
      </c>
      <c r="C10" s="1551"/>
      <c r="D10" s="1545" t="s">
        <v>245</v>
      </c>
      <c r="E10" s="1545"/>
      <c r="F10" s="1676"/>
      <c r="G10" s="1662"/>
      <c r="H10" s="1663"/>
      <c r="I10" s="1666"/>
      <c r="J10" s="1667"/>
      <c r="K10" s="1669"/>
      <c r="L10" s="1671" t="s">
        <v>794</v>
      </c>
      <c r="M10" s="1671" t="s">
        <v>435</v>
      </c>
      <c r="N10" s="1628"/>
    </row>
    <row r="11" spans="1:27" ht="15.65" customHeight="1" x14ac:dyDescent="0.25">
      <c r="A11" s="1552"/>
      <c r="B11" s="1240" t="s">
        <v>247</v>
      </c>
      <c r="C11" s="1552"/>
      <c r="D11" s="1546"/>
      <c r="E11" s="1546"/>
      <c r="F11" s="1546"/>
      <c r="G11" s="315" t="s">
        <v>270</v>
      </c>
      <c r="H11" s="812" t="s">
        <v>269</v>
      </c>
      <c r="I11" s="315" t="s">
        <v>321</v>
      </c>
      <c r="J11" s="812" t="s">
        <v>30</v>
      </c>
      <c r="K11" s="1670"/>
      <c r="L11" s="1672"/>
      <c r="M11" s="1672"/>
      <c r="N11" s="1532"/>
    </row>
    <row r="12" spans="1:27" customFormat="1" ht="15.65" hidden="1" customHeight="1" x14ac:dyDescent="0.3"/>
    <row r="13" spans="1:27" x14ac:dyDescent="0.25">
      <c r="A13" s="154"/>
      <c r="B13" s="316"/>
      <c r="C13" s="317"/>
      <c r="D13" s="318"/>
      <c r="E13" s="320"/>
      <c r="F13" s="319"/>
      <c r="G13" s="348"/>
      <c r="H13" s="349"/>
      <c r="I13" s="350" t="str">
        <f t="shared" ref="I13" si="0">IF(+G13="N/A","N/A",IF(ABS(G13)&gt;0,G13/2080,""))</f>
        <v/>
      </c>
      <c r="J13" s="350" t="str">
        <f>IF(+H13="N/A","N/A",IF(ABS(H13)&gt;0,H13/2080,""))</f>
        <v/>
      </c>
      <c r="K13" s="1762"/>
      <c r="L13" s="777" t="str">
        <f t="shared" ref="L13" si="1">IF(ABS(E13)&gt;0,+E13-M13,"")</f>
        <v/>
      </c>
      <c r="M13" s="828"/>
      <c r="N13" s="829"/>
    </row>
    <row r="14" spans="1:27" x14ac:dyDescent="0.25">
      <c r="A14" s="154"/>
      <c r="B14" s="316"/>
      <c r="C14" s="317"/>
      <c r="D14" s="318"/>
      <c r="E14" s="320"/>
      <c r="F14" s="319"/>
      <c r="G14" s="348"/>
      <c r="H14" s="349"/>
      <c r="I14" s="350" t="str">
        <f>IF(+G14="N/A","N/A",IF(ABS(G14)&gt;0,G14/2080,""))</f>
        <v/>
      </c>
      <c r="J14" s="350" t="str">
        <f>IF(+H14="N/A","N/A",IF(ABS(H14)&gt;0,H14/2080,""))</f>
        <v/>
      </c>
      <c r="K14" s="1763"/>
      <c r="L14" s="777" t="str">
        <f>IF(ABS(E14)&gt;0,+E14-M14,"")</f>
        <v/>
      </c>
      <c r="M14" s="830"/>
      <c r="N14" s="831"/>
    </row>
    <row r="15" spans="1:27" x14ac:dyDescent="0.25">
      <c r="A15" s="154"/>
      <c r="B15" s="316"/>
      <c r="C15" s="317"/>
      <c r="D15" s="318"/>
      <c r="E15" s="320"/>
      <c r="F15" s="319"/>
      <c r="G15" s="348"/>
      <c r="H15" s="349"/>
      <c r="I15" s="350" t="str">
        <f t="shared" ref="I15:I39" si="2">IF(+G15="N/A","N/A",IF(ABS(G15)&gt;0,G15/2080,""))</f>
        <v/>
      </c>
      <c r="J15" s="350" t="str">
        <f t="shared" ref="J15:J39" si="3">IF(+H15="N/A","N/A",IF(ABS(H15)&gt;0,H15/2080,""))</f>
        <v/>
      </c>
      <c r="K15" s="1763"/>
      <c r="L15" s="777" t="str">
        <f t="shared" ref="L15:L39" si="4">IF(ABS(E15)&gt;0,+E15-M15,"")</f>
        <v/>
      </c>
      <c r="M15" s="830"/>
      <c r="N15" s="831"/>
    </row>
    <row r="16" spans="1:27" x14ac:dyDescent="0.25">
      <c r="A16" s="154"/>
      <c r="B16" s="316"/>
      <c r="C16" s="317"/>
      <c r="D16" s="318"/>
      <c r="E16" s="320"/>
      <c r="F16" s="321"/>
      <c r="G16" s="348"/>
      <c r="H16" s="348"/>
      <c r="I16" s="350" t="str">
        <f t="shared" si="2"/>
        <v/>
      </c>
      <c r="J16" s="350" t="str">
        <f t="shared" si="3"/>
        <v/>
      </c>
      <c r="K16" s="1763"/>
      <c r="L16" s="777" t="str">
        <f t="shared" si="4"/>
        <v/>
      </c>
      <c r="M16" s="830"/>
      <c r="N16" s="831"/>
    </row>
    <row r="17" spans="1:14" x14ac:dyDescent="0.25">
      <c r="A17" s="154"/>
      <c r="B17" s="316"/>
      <c r="C17" s="317"/>
      <c r="D17" s="318"/>
      <c r="E17" s="320"/>
      <c r="F17" s="321"/>
      <c r="G17" s="348"/>
      <c r="H17" s="348"/>
      <c r="I17" s="350" t="str">
        <f t="shared" si="2"/>
        <v/>
      </c>
      <c r="J17" s="350" t="str">
        <f t="shared" si="3"/>
        <v/>
      </c>
      <c r="K17" s="1763"/>
      <c r="L17" s="777" t="str">
        <f t="shared" si="4"/>
        <v/>
      </c>
      <c r="M17" s="830"/>
      <c r="N17" s="831"/>
    </row>
    <row r="18" spans="1:14" x14ac:dyDescent="0.25">
      <c r="A18" s="154"/>
      <c r="B18" s="316"/>
      <c r="C18" s="317"/>
      <c r="D18" s="318"/>
      <c r="E18" s="320"/>
      <c r="F18" s="321"/>
      <c r="G18" s="348"/>
      <c r="H18" s="348"/>
      <c r="I18" s="350" t="str">
        <f t="shared" si="2"/>
        <v/>
      </c>
      <c r="J18" s="350" t="str">
        <f t="shared" si="3"/>
        <v/>
      </c>
      <c r="K18" s="1763"/>
      <c r="L18" s="777" t="str">
        <f t="shared" si="4"/>
        <v/>
      </c>
      <c r="M18" s="830"/>
      <c r="N18" s="831"/>
    </row>
    <row r="19" spans="1:14" x14ac:dyDescent="0.25">
      <c r="A19" s="154"/>
      <c r="B19" s="316"/>
      <c r="C19" s="317"/>
      <c r="D19" s="318"/>
      <c r="E19" s="320"/>
      <c r="F19" s="321"/>
      <c r="G19" s="348"/>
      <c r="H19" s="348"/>
      <c r="I19" s="350" t="str">
        <f t="shared" si="2"/>
        <v/>
      </c>
      <c r="J19" s="350" t="str">
        <f t="shared" si="3"/>
        <v/>
      </c>
      <c r="K19" s="1763"/>
      <c r="L19" s="777" t="str">
        <f t="shared" si="4"/>
        <v/>
      </c>
      <c r="M19" s="830"/>
      <c r="N19" s="831"/>
    </row>
    <row r="20" spans="1:14" x14ac:dyDescent="0.25">
      <c r="A20" s="154"/>
      <c r="B20" s="316"/>
      <c r="C20" s="317"/>
      <c r="D20" s="318"/>
      <c r="E20" s="320"/>
      <c r="F20" s="321"/>
      <c r="G20" s="348"/>
      <c r="H20" s="348"/>
      <c r="I20" s="350" t="str">
        <f t="shared" si="2"/>
        <v/>
      </c>
      <c r="J20" s="350" t="str">
        <f t="shared" si="3"/>
        <v/>
      </c>
      <c r="K20" s="1763"/>
      <c r="L20" s="777" t="str">
        <f t="shared" si="4"/>
        <v/>
      </c>
      <c r="M20" s="830"/>
      <c r="N20" s="831"/>
    </row>
    <row r="21" spans="1:14" x14ac:dyDescent="0.25">
      <c r="A21" s="154"/>
      <c r="B21" s="316"/>
      <c r="C21" s="317"/>
      <c r="D21" s="318"/>
      <c r="E21" s="320"/>
      <c r="F21" s="321"/>
      <c r="G21" s="348"/>
      <c r="H21" s="349"/>
      <c r="I21" s="350" t="str">
        <f t="shared" si="2"/>
        <v/>
      </c>
      <c r="J21" s="350" t="str">
        <f t="shared" si="3"/>
        <v/>
      </c>
      <c r="K21" s="1763"/>
      <c r="L21" s="777" t="str">
        <f t="shared" si="4"/>
        <v/>
      </c>
      <c r="M21" s="830"/>
      <c r="N21" s="831"/>
    </row>
    <row r="22" spans="1:14" x14ac:dyDescent="0.25">
      <c r="A22" s="154"/>
      <c r="B22" s="316"/>
      <c r="C22" s="317"/>
      <c r="D22" s="318"/>
      <c r="E22" s="320"/>
      <c r="F22" s="321"/>
      <c r="G22" s="348"/>
      <c r="H22" s="349"/>
      <c r="I22" s="350" t="str">
        <f t="shared" si="2"/>
        <v/>
      </c>
      <c r="J22" s="350" t="str">
        <f t="shared" si="3"/>
        <v/>
      </c>
      <c r="K22" s="1763"/>
      <c r="L22" s="777" t="str">
        <f t="shared" si="4"/>
        <v/>
      </c>
      <c r="M22" s="830"/>
      <c r="N22" s="831"/>
    </row>
    <row r="23" spans="1:14" x14ac:dyDescent="0.25">
      <c r="A23" s="154"/>
      <c r="B23" s="305"/>
      <c r="C23" s="317"/>
      <c r="D23" s="795"/>
      <c r="E23" s="320"/>
      <c r="F23" s="321"/>
      <c r="G23" s="348"/>
      <c r="H23" s="348"/>
      <c r="I23" s="350" t="str">
        <f t="shared" si="2"/>
        <v/>
      </c>
      <c r="J23" s="350" t="str">
        <f t="shared" si="3"/>
        <v/>
      </c>
      <c r="K23" s="1763"/>
      <c r="L23" s="777" t="str">
        <f t="shared" si="4"/>
        <v/>
      </c>
      <c r="M23" s="830"/>
      <c r="N23" s="831"/>
    </row>
    <row r="24" spans="1:14" x14ac:dyDescent="0.25">
      <c r="A24" s="154"/>
      <c r="B24" s="305"/>
      <c r="C24" s="317"/>
      <c r="D24" s="795"/>
      <c r="E24" s="320"/>
      <c r="F24" s="321"/>
      <c r="G24" s="348"/>
      <c r="H24" s="348"/>
      <c r="I24" s="350" t="str">
        <f t="shared" si="2"/>
        <v/>
      </c>
      <c r="J24" s="350" t="str">
        <f t="shared" si="3"/>
        <v/>
      </c>
      <c r="K24" s="1763"/>
      <c r="L24" s="777" t="str">
        <f t="shared" si="4"/>
        <v/>
      </c>
      <c r="M24" s="830"/>
      <c r="N24" s="831"/>
    </row>
    <row r="25" spans="1:14" x14ac:dyDescent="0.25">
      <c r="A25" s="154"/>
      <c r="B25" s="305"/>
      <c r="C25" s="317"/>
      <c r="D25" s="795"/>
      <c r="E25" s="320"/>
      <c r="F25" s="321"/>
      <c r="G25" s="348"/>
      <c r="H25" s="348"/>
      <c r="I25" s="350" t="str">
        <f t="shared" si="2"/>
        <v/>
      </c>
      <c r="J25" s="350" t="str">
        <f t="shared" si="3"/>
        <v/>
      </c>
      <c r="K25" s="1763"/>
      <c r="L25" s="777" t="str">
        <f t="shared" si="4"/>
        <v/>
      </c>
      <c r="M25" s="830"/>
      <c r="N25" s="831"/>
    </row>
    <row r="26" spans="1:14" x14ac:dyDescent="0.25">
      <c r="A26" s="154"/>
      <c r="B26" s="305"/>
      <c r="C26" s="317"/>
      <c r="D26" s="795"/>
      <c r="E26" s="320"/>
      <c r="F26" s="321"/>
      <c r="G26" s="348"/>
      <c r="H26" s="348"/>
      <c r="I26" s="350" t="str">
        <f t="shared" si="2"/>
        <v/>
      </c>
      <c r="J26" s="350" t="str">
        <f t="shared" si="3"/>
        <v/>
      </c>
      <c r="K26" s="1763"/>
      <c r="L26" s="777" t="str">
        <f t="shared" si="4"/>
        <v/>
      </c>
      <c r="M26" s="830"/>
      <c r="N26" s="831"/>
    </row>
    <row r="27" spans="1:14" x14ac:dyDescent="0.25">
      <c r="A27" s="154"/>
      <c r="B27" s="305"/>
      <c r="C27" s="317"/>
      <c r="D27" s="795"/>
      <c r="E27" s="320"/>
      <c r="F27" s="321"/>
      <c r="G27" s="348"/>
      <c r="H27" s="348"/>
      <c r="I27" s="350" t="str">
        <f t="shared" si="2"/>
        <v/>
      </c>
      <c r="J27" s="350" t="str">
        <f t="shared" si="3"/>
        <v/>
      </c>
      <c r="K27" s="1763"/>
      <c r="L27" s="777" t="str">
        <f t="shared" si="4"/>
        <v/>
      </c>
      <c r="M27" s="830"/>
      <c r="N27" s="831"/>
    </row>
    <row r="28" spans="1:14" x14ac:dyDescent="0.25">
      <c r="A28" s="154"/>
      <c r="B28" s="305"/>
      <c r="C28" s="317"/>
      <c r="D28" s="795"/>
      <c r="E28" s="320"/>
      <c r="F28" s="321"/>
      <c r="G28" s="348"/>
      <c r="H28" s="348"/>
      <c r="I28" s="350" t="str">
        <f t="shared" si="2"/>
        <v/>
      </c>
      <c r="J28" s="350" t="str">
        <f t="shared" si="3"/>
        <v/>
      </c>
      <c r="K28" s="1763"/>
      <c r="L28" s="777" t="str">
        <f t="shared" si="4"/>
        <v/>
      </c>
      <c r="M28" s="830"/>
      <c r="N28" s="831"/>
    </row>
    <row r="29" spans="1:14" x14ac:dyDescent="0.25">
      <c r="A29" s="154"/>
      <c r="B29" s="305"/>
      <c r="C29" s="317"/>
      <c r="D29" s="795"/>
      <c r="E29" s="320"/>
      <c r="F29" s="321"/>
      <c r="G29" s="348"/>
      <c r="H29" s="348"/>
      <c r="I29" s="350" t="str">
        <f t="shared" si="2"/>
        <v/>
      </c>
      <c r="J29" s="350" t="str">
        <f t="shared" si="3"/>
        <v/>
      </c>
      <c r="K29" s="1763"/>
      <c r="L29" s="777" t="str">
        <f t="shared" si="4"/>
        <v/>
      </c>
      <c r="M29" s="830"/>
      <c r="N29" s="831"/>
    </row>
    <row r="30" spans="1:14" x14ac:dyDescent="0.25">
      <c r="A30" s="154"/>
      <c r="B30" s="305"/>
      <c r="C30" s="317"/>
      <c r="D30" s="795"/>
      <c r="E30" s="320"/>
      <c r="F30" s="321"/>
      <c r="G30" s="348"/>
      <c r="H30" s="348"/>
      <c r="I30" s="350" t="str">
        <f t="shared" si="2"/>
        <v/>
      </c>
      <c r="J30" s="350" t="str">
        <f t="shared" si="3"/>
        <v/>
      </c>
      <c r="K30" s="1763"/>
      <c r="L30" s="777" t="str">
        <f t="shared" si="4"/>
        <v/>
      </c>
      <c r="M30" s="830"/>
      <c r="N30" s="831"/>
    </row>
    <row r="31" spans="1:14" x14ac:dyDescent="0.25">
      <c r="A31" s="154"/>
      <c r="B31" s="305"/>
      <c r="C31" s="317"/>
      <c r="D31" s="795"/>
      <c r="E31" s="320"/>
      <c r="F31" s="321"/>
      <c r="G31" s="348"/>
      <c r="H31" s="348"/>
      <c r="I31" s="350" t="str">
        <f t="shared" si="2"/>
        <v/>
      </c>
      <c r="J31" s="350" t="str">
        <f t="shared" si="3"/>
        <v/>
      </c>
      <c r="K31" s="1763"/>
      <c r="L31" s="777" t="str">
        <f t="shared" si="4"/>
        <v/>
      </c>
      <c r="M31" s="830"/>
      <c r="N31" s="831"/>
    </row>
    <row r="32" spans="1:14" x14ac:dyDescent="0.25">
      <c r="A32" s="154"/>
      <c r="B32" s="305"/>
      <c r="C32" s="317"/>
      <c r="D32" s="795"/>
      <c r="E32" s="320"/>
      <c r="F32" s="321"/>
      <c r="G32" s="348"/>
      <c r="H32" s="348"/>
      <c r="I32" s="350" t="str">
        <f t="shared" si="2"/>
        <v/>
      </c>
      <c r="J32" s="350" t="str">
        <f t="shared" si="3"/>
        <v/>
      </c>
      <c r="K32" s="1763"/>
      <c r="L32" s="777" t="str">
        <f t="shared" si="4"/>
        <v/>
      </c>
      <c r="M32" s="830"/>
      <c r="N32" s="831"/>
    </row>
    <row r="33" spans="1:14" x14ac:dyDescent="0.25">
      <c r="A33" s="154"/>
      <c r="B33" s="305"/>
      <c r="C33" s="317"/>
      <c r="D33" s="795"/>
      <c r="E33" s="320"/>
      <c r="F33" s="321"/>
      <c r="G33" s="348"/>
      <c r="H33" s="348"/>
      <c r="I33" s="350" t="str">
        <f t="shared" si="2"/>
        <v/>
      </c>
      <c r="J33" s="350" t="str">
        <f t="shared" si="3"/>
        <v/>
      </c>
      <c r="K33" s="1763"/>
      <c r="L33" s="777" t="str">
        <f t="shared" si="4"/>
        <v/>
      </c>
      <c r="M33" s="830"/>
      <c r="N33" s="831"/>
    </row>
    <row r="34" spans="1:14" x14ac:dyDescent="0.25">
      <c r="A34" s="154"/>
      <c r="B34" s="305"/>
      <c r="C34" s="317"/>
      <c r="D34" s="795"/>
      <c r="E34" s="320"/>
      <c r="F34" s="321"/>
      <c r="G34" s="348"/>
      <c r="H34" s="348"/>
      <c r="I34" s="350" t="str">
        <f t="shared" si="2"/>
        <v/>
      </c>
      <c r="J34" s="350" t="str">
        <f t="shared" si="3"/>
        <v/>
      </c>
      <c r="K34" s="1763"/>
      <c r="L34" s="777" t="str">
        <f t="shared" si="4"/>
        <v/>
      </c>
      <c r="M34" s="830"/>
      <c r="N34" s="831"/>
    </row>
    <row r="35" spans="1:14" x14ac:dyDescent="0.25">
      <c r="A35" s="154"/>
      <c r="B35" s="305"/>
      <c r="C35" s="317"/>
      <c r="D35" s="795"/>
      <c r="E35" s="320"/>
      <c r="F35" s="321"/>
      <c r="G35" s="348"/>
      <c r="H35" s="348"/>
      <c r="I35" s="350" t="str">
        <f t="shared" si="2"/>
        <v/>
      </c>
      <c r="J35" s="350" t="str">
        <f t="shared" si="3"/>
        <v/>
      </c>
      <c r="K35" s="1763"/>
      <c r="L35" s="777" t="str">
        <f t="shared" si="4"/>
        <v/>
      </c>
      <c r="M35" s="830"/>
      <c r="N35" s="831"/>
    </row>
    <row r="36" spans="1:14" x14ac:dyDescent="0.25">
      <c r="A36" s="154"/>
      <c r="B36" s="305"/>
      <c r="C36" s="317"/>
      <c r="D36" s="795"/>
      <c r="E36" s="320"/>
      <c r="F36" s="321"/>
      <c r="G36" s="348"/>
      <c r="H36" s="348"/>
      <c r="I36" s="350" t="str">
        <f t="shared" si="2"/>
        <v/>
      </c>
      <c r="J36" s="350" t="str">
        <f t="shared" si="3"/>
        <v/>
      </c>
      <c r="K36" s="1763"/>
      <c r="L36" s="777" t="str">
        <f t="shared" si="4"/>
        <v/>
      </c>
      <c r="M36" s="830"/>
      <c r="N36" s="831"/>
    </row>
    <row r="37" spans="1:14" x14ac:dyDescent="0.25">
      <c r="A37" s="154"/>
      <c r="B37" s="305"/>
      <c r="C37" s="317"/>
      <c r="D37" s="795"/>
      <c r="E37" s="320"/>
      <c r="F37" s="321"/>
      <c r="G37" s="348"/>
      <c r="H37" s="348"/>
      <c r="I37" s="350" t="str">
        <f t="shared" si="2"/>
        <v/>
      </c>
      <c r="J37" s="350" t="str">
        <f t="shared" si="3"/>
        <v/>
      </c>
      <c r="K37" s="1763"/>
      <c r="L37" s="777" t="str">
        <f t="shared" si="4"/>
        <v/>
      </c>
      <c r="M37" s="830"/>
      <c r="N37" s="831"/>
    </row>
    <row r="38" spans="1:14" x14ac:dyDescent="0.25">
      <c r="A38" s="154"/>
      <c r="B38" s="305"/>
      <c r="C38" s="317"/>
      <c r="D38" s="795"/>
      <c r="E38" s="320"/>
      <c r="F38" s="321"/>
      <c r="G38" s="348"/>
      <c r="H38" s="348"/>
      <c r="I38" s="350" t="str">
        <f t="shared" si="2"/>
        <v/>
      </c>
      <c r="J38" s="350" t="str">
        <f t="shared" si="3"/>
        <v/>
      </c>
      <c r="K38" s="1763"/>
      <c r="L38" s="777" t="str">
        <f t="shared" si="4"/>
        <v/>
      </c>
      <c r="M38" s="830"/>
      <c r="N38" s="831"/>
    </row>
    <row r="39" spans="1:14" x14ac:dyDescent="0.25">
      <c r="A39" s="154"/>
      <c r="B39" s="305"/>
      <c r="C39" s="317"/>
      <c r="D39" s="795"/>
      <c r="E39" s="320"/>
      <c r="F39" s="321"/>
      <c r="G39" s="348"/>
      <c r="H39" s="348"/>
      <c r="I39" s="350" t="str">
        <f t="shared" si="2"/>
        <v/>
      </c>
      <c r="J39" s="350" t="str">
        <f t="shared" si="3"/>
        <v/>
      </c>
      <c r="K39" s="1763"/>
      <c r="L39" s="777" t="str">
        <f t="shared" si="4"/>
        <v/>
      </c>
      <c r="M39" s="830"/>
      <c r="N39" s="831"/>
    </row>
    <row r="40" spans="1:14" hidden="1" x14ac:dyDescent="0.25">
      <c r="A40" s="137"/>
      <c r="B40" s="5"/>
      <c r="C40" s="5"/>
      <c r="D40" s="5"/>
      <c r="E40" s="424"/>
      <c r="F40" s="5"/>
      <c r="G40" s="5"/>
      <c r="H40" s="5"/>
      <c r="I40" s="5"/>
      <c r="J40" s="5"/>
      <c r="K40" s="11"/>
      <c r="L40" s="352"/>
      <c r="M40" s="446"/>
      <c r="N40" s="216"/>
    </row>
    <row r="41" spans="1:14" x14ac:dyDescent="0.25">
      <c r="A41" s="139" t="s">
        <v>169</v>
      </c>
      <c r="B41" s="143"/>
      <c r="C41" s="143"/>
      <c r="D41" s="143"/>
      <c r="E41" s="322">
        <f>SUM(E13:E39)</f>
        <v>0</v>
      </c>
      <c r="F41" s="143"/>
      <c r="G41" s="143"/>
      <c r="H41" s="143"/>
      <c r="I41" s="1247">
        <f t="shared" ref="I41:J41" si="5">SUM(I13:I39)</f>
        <v>0</v>
      </c>
      <c r="J41" s="1247">
        <f t="shared" si="5"/>
        <v>0</v>
      </c>
      <c r="K41" s="323"/>
      <c r="L41" s="512">
        <f>SUM(L13:L39)</f>
        <v>0</v>
      </c>
      <c r="M41" s="513">
        <f>SUM(M13:M39)</f>
        <v>0</v>
      </c>
      <c r="N41" s="216"/>
    </row>
    <row r="42" spans="1:14" ht="17.25" customHeight="1" x14ac:dyDescent="0.25">
      <c r="A42" s="137"/>
      <c r="B42" s="5"/>
      <c r="C42" s="5"/>
      <c r="D42" s="5"/>
      <c r="E42" s="392"/>
      <c r="F42" s="324"/>
      <c r="G42" s="324"/>
      <c r="H42" s="5"/>
      <c r="I42" s="324"/>
      <c r="J42" s="5"/>
      <c r="K42" s="488"/>
      <c r="L42" s="1659" t="s">
        <v>284</v>
      </c>
      <c r="M42" s="1659"/>
      <c r="N42" s="216"/>
    </row>
    <row r="43" spans="1:14" ht="16.75" customHeight="1" x14ac:dyDescent="0.3">
      <c r="A43" s="9" t="s">
        <v>376</v>
      </c>
      <c r="B43" s="5"/>
      <c r="C43" s="5"/>
      <c r="D43" s="5"/>
      <c r="E43" s="324"/>
      <c r="F43" s="324"/>
      <c r="G43" s="324"/>
      <c r="H43" s="5"/>
      <c r="I43" s="324"/>
      <c r="J43" s="5"/>
      <c r="K43" s="5"/>
      <c r="L43" s="827" t="s">
        <v>662</v>
      </c>
      <c r="M43" s="827" t="s">
        <v>663</v>
      </c>
      <c r="N43" s="216"/>
    </row>
    <row r="44" spans="1:14" ht="5.95" customHeight="1" x14ac:dyDescent="0.25">
      <c r="A44" s="9"/>
      <c r="B44" s="5"/>
      <c r="C44" s="5"/>
      <c r="D44" s="5"/>
      <c r="E44" s="324"/>
      <c r="F44" s="324"/>
      <c r="G44" s="324"/>
      <c r="H44" s="5"/>
      <c r="I44" s="324"/>
      <c r="J44" s="5"/>
      <c r="K44" s="5"/>
      <c r="L44" s="5"/>
      <c r="M44" s="95"/>
      <c r="N44" s="216"/>
    </row>
    <row r="45" spans="1:14" x14ac:dyDescent="0.25">
      <c r="A45" s="9" t="s">
        <v>323</v>
      </c>
      <c r="B45" s="5"/>
      <c r="C45" s="5"/>
      <c r="D45" s="5"/>
      <c r="E45" s="5"/>
      <c r="F45" s="5"/>
      <c r="G45" s="5"/>
      <c r="H45" s="5"/>
      <c r="I45" s="5"/>
      <c r="J45" s="5"/>
      <c r="K45" s="5"/>
      <c r="L45" s="5"/>
      <c r="M45" s="95"/>
      <c r="N45" s="216"/>
    </row>
    <row r="46" spans="1:14" x14ac:dyDescent="0.25">
      <c r="A46" s="335" t="s">
        <v>378</v>
      </c>
      <c r="B46" s="5"/>
      <c r="C46" s="5"/>
      <c r="D46" s="5"/>
      <c r="E46" s="5"/>
      <c r="F46" s="5"/>
      <c r="G46" s="5"/>
      <c r="H46" s="5"/>
      <c r="I46" s="5"/>
      <c r="J46" s="5"/>
      <c r="K46" s="5"/>
      <c r="L46" s="5"/>
      <c r="M46" s="95"/>
      <c r="N46" s="216"/>
    </row>
    <row r="47" spans="1:14" x14ac:dyDescent="0.25">
      <c r="A47" s="335" t="s">
        <v>377</v>
      </c>
      <c r="B47" s="5"/>
      <c r="C47" s="5"/>
      <c r="D47" s="5"/>
      <c r="E47" s="5"/>
      <c r="F47" s="5"/>
      <c r="G47" s="5"/>
      <c r="H47" s="5"/>
      <c r="I47" s="5"/>
      <c r="J47" s="5"/>
      <c r="K47" s="5"/>
      <c r="L47" s="5"/>
      <c r="M47" s="95"/>
      <c r="N47" s="216"/>
    </row>
    <row r="48" spans="1:14" ht="9.6999999999999993" customHeight="1" x14ac:dyDescent="0.25">
      <c r="A48" s="335"/>
      <c r="B48" s="5"/>
      <c r="C48" s="5"/>
      <c r="D48" s="5"/>
      <c r="E48" s="5"/>
      <c r="F48" s="5"/>
      <c r="G48" s="5"/>
      <c r="H48" s="5"/>
      <c r="I48" s="5"/>
      <c r="J48" s="5"/>
      <c r="K48" s="5"/>
      <c r="L48" s="5"/>
      <c r="M48" s="95"/>
      <c r="N48" s="216"/>
    </row>
    <row r="49" spans="1:14" ht="5.95" customHeight="1" x14ac:dyDescent="0.25">
      <c r="A49" s="139"/>
      <c r="B49" s="15"/>
      <c r="C49" s="15"/>
      <c r="D49" s="15"/>
      <c r="E49" s="15"/>
      <c r="F49" s="15"/>
      <c r="G49" s="15"/>
      <c r="H49" s="15"/>
      <c r="I49" s="15"/>
      <c r="J49" s="15"/>
      <c r="K49" s="15"/>
      <c r="L49" s="15"/>
      <c r="M49" s="98"/>
      <c r="N49" s="101"/>
    </row>
  </sheetData>
  <sheetProtection algorithmName="SHA-512" hashValue="X0QJk+EdZBdG/WspE2tunOU2UUm0DpTn0clSAmuoThXCfI5F22ZuO4eulD+VEmapsZEx5EHwApVkRUrZGOr6Gg==" saltValue="EMNZ+IN2jCS70MjJRMkb4g==" spinCount="100000" sheet="1" objects="1" scenarios="1"/>
  <mergeCells count="19">
    <mergeCell ref="A1:M1"/>
    <mergeCell ref="H6:I6"/>
    <mergeCell ref="L10:L11"/>
    <mergeCell ref="M10:M11"/>
    <mergeCell ref="A6:B6"/>
    <mergeCell ref="C6:F6"/>
    <mergeCell ref="A2:N2"/>
    <mergeCell ref="A3:N3"/>
    <mergeCell ref="A9:A11"/>
    <mergeCell ref="C9:C11"/>
    <mergeCell ref="E9:E11"/>
    <mergeCell ref="F9:F11"/>
    <mergeCell ref="N9:N11"/>
    <mergeCell ref="L42:M42"/>
    <mergeCell ref="D10:D11"/>
    <mergeCell ref="G9:H10"/>
    <mergeCell ref="I9:J10"/>
    <mergeCell ref="K9:K11"/>
    <mergeCell ref="L9:M9"/>
  </mergeCells>
  <phoneticPr fontId="11" type="noConversion"/>
  <conditionalFormatting sqref="A1:A3">
    <cfRule type="expression" dxfId="350" priority="2">
      <formula>CELL("protect",A1)=0</formula>
    </cfRule>
  </conditionalFormatting>
  <conditionalFormatting sqref="A5">
    <cfRule type="expression" dxfId="349" priority="16">
      <formula>CELL("protect",A5)=0</formula>
    </cfRule>
  </conditionalFormatting>
  <conditionalFormatting sqref="A13:A41">
    <cfRule type="expression" dxfId="348" priority="4" stopIfTrue="1">
      <formula>CELL("protect",A13)=0</formula>
    </cfRule>
  </conditionalFormatting>
  <conditionalFormatting sqref="A13:K39 A40:L40 A41:K41 I11:J11 K6:L6 G4 O5:XFD11 A6 C6 C7:F7 I7:L7 A8:F8 I8:M8 K9:L9 A9:A10 C9:F10 K10 O13:XFD13 A42:L42 A43:K43">
    <cfRule type="expression" dxfId="347" priority="57">
      <formula>CELL("protect",A4)=0</formula>
    </cfRule>
  </conditionalFormatting>
  <conditionalFormatting sqref="A44:M1048576">
    <cfRule type="expression" dxfId="346" priority="48">
      <formula>CELL("protect",A44)=0</formula>
    </cfRule>
  </conditionalFormatting>
  <conditionalFormatting sqref="B9:B11">
    <cfRule type="expression" dxfId="345" priority="1">
      <formula>CELL("protect",B9)=0</formula>
    </cfRule>
  </conditionalFormatting>
  <conditionalFormatting sqref="B5:E5">
    <cfRule type="expression" dxfId="344" priority="13">
      <formula>CELL("protect",B5)=0</formula>
    </cfRule>
  </conditionalFormatting>
  <conditionalFormatting sqref="G11">
    <cfRule type="expression" dxfId="343" priority="51">
      <formula>CELL("protect",G11)=0</formula>
    </cfRule>
  </conditionalFormatting>
  <conditionalFormatting sqref="G11:H11 G6:H8 G9">
    <cfRule type="expression" dxfId="342" priority="52">
      <formula>CELL("protect",G6)=0</formula>
    </cfRule>
  </conditionalFormatting>
  <conditionalFormatting sqref="H5 J5 L5">
    <cfRule type="expression" dxfId="341" priority="14">
      <formula>CELL("Protect",H5)=0</formula>
    </cfRule>
  </conditionalFormatting>
  <conditionalFormatting sqref="I9">
    <cfRule type="expression" dxfId="340" priority="49">
      <formula>CELL("protect",I9)=0</formula>
    </cfRule>
  </conditionalFormatting>
  <conditionalFormatting sqref="I11">
    <cfRule type="expression" dxfId="339" priority="55">
      <formula>CELL("protect",I11)=0</formula>
    </cfRule>
  </conditionalFormatting>
  <conditionalFormatting sqref="K13:K39 K40:L40 K41">
    <cfRule type="expression" dxfId="338" priority="56">
      <formula>CELL("protect",A13)=0</formula>
    </cfRule>
  </conditionalFormatting>
  <conditionalFormatting sqref="K13:K39 N13:N39">
    <cfRule type="expression" dxfId="337" priority="3" stopIfTrue="1">
      <formula>CELL("protect",A13)=0</formula>
    </cfRule>
  </conditionalFormatting>
  <conditionalFormatting sqref="L6">
    <cfRule type="expression" dxfId="336" priority="54">
      <formula>CELL("protect",L6)=0</formula>
    </cfRule>
  </conditionalFormatting>
  <conditionalFormatting sqref="L13">
    <cfRule type="expression" dxfId="335" priority="5">
      <formula>CELL("protect",L13)=0</formula>
    </cfRule>
    <cfRule type="expression" dxfId="334" priority="6">
      <formula>CELL("protect",L13)=0</formula>
    </cfRule>
  </conditionalFormatting>
  <conditionalFormatting sqref="L13:L39">
    <cfRule type="expression" dxfId="333" priority="9">
      <formula>CELL("protect",L13)=0</formula>
    </cfRule>
    <cfRule type="expression" dxfId="332" priority="10">
      <formula>CELL("protect",L13)=0</formula>
    </cfRule>
  </conditionalFormatting>
  <conditionalFormatting sqref="L15:L39">
    <cfRule type="expression" dxfId="331" priority="7">
      <formula>CELL("protect",L15)=0</formula>
    </cfRule>
    <cfRule type="expression" dxfId="330" priority="8">
      <formula>CELL("protect",L15)=0</formula>
    </cfRule>
  </conditionalFormatting>
  <conditionalFormatting sqref="L41 M4:M7">
    <cfRule type="expression" dxfId="329" priority="22">
      <formula>CELL("protect",L4)=0</formula>
    </cfRule>
  </conditionalFormatting>
  <conditionalFormatting sqref="L41">
    <cfRule type="expression" dxfId="328" priority="21">
      <formula>CELL("protect",L41)=0</formula>
    </cfRule>
  </conditionalFormatting>
  <conditionalFormatting sqref="M13:M41">
    <cfRule type="expression" dxfId="327" priority="11">
      <formula>CELL("protect",M13)=0</formula>
    </cfRule>
    <cfRule type="expression" dxfId="326" priority="12">
      <formula>CELL("protect",M13)=0</formula>
    </cfRule>
  </conditionalFormatting>
  <conditionalFormatting sqref="N8:N9">
    <cfRule type="expression" dxfId="325" priority="19">
      <formula>CELL("protect",N8)=0</formula>
    </cfRule>
  </conditionalFormatting>
  <conditionalFormatting sqref="O2">
    <cfRule type="expression" dxfId="324" priority="18">
      <formula>CELL("protect",O2)=0</formula>
    </cfRule>
  </conditionalFormatting>
  <printOptions horizontalCentered="1"/>
  <pageMargins left="0.25" right="0.25" top="0.75" bottom="0.4" header="0.25" footer="0.25"/>
  <pageSetup scale="62" orientation="landscape" cellComments="atEnd" r:id="rId1"/>
  <headerFooter>
    <oddFooter>&amp;C&amp;"Tahoma,Regular"&amp;10Page &amp;P of &amp;N&amp;R&amp;"Tahoma,Regular"&amp;10ID-46, Schedule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pageSetUpPr fitToPage="1"/>
  </sheetPr>
  <dimension ref="A1:BE63"/>
  <sheetViews>
    <sheetView showGridLines="0" topLeftCell="A2" zoomScale="80" zoomScaleNormal="80" workbookViewId="0">
      <pane ySplit="12" topLeftCell="A14" activePane="bottomLeft" state="frozen"/>
      <selection activeCell="A2" sqref="A2"/>
      <selection pane="bottomLeft" activeCell="A14" sqref="A14"/>
    </sheetView>
  </sheetViews>
  <sheetFormatPr defaultColWidth="9" defaultRowHeight="14.4" x14ac:dyDescent="0.25"/>
  <cols>
    <col min="1" max="1" width="28.44140625" style="12" customWidth="1"/>
    <col min="2" max="2" width="10.6640625" style="12" customWidth="1"/>
    <col min="3" max="3" width="11" style="12" customWidth="1"/>
    <col min="4" max="4" width="10.77734375" style="12" customWidth="1"/>
    <col min="5" max="5" width="11.109375" style="12" customWidth="1"/>
    <col min="6" max="6" width="9" style="12" customWidth="1"/>
    <col min="7" max="10" width="9.21875" style="12" customWidth="1"/>
    <col min="11" max="11" width="29.109375" style="12" customWidth="1"/>
    <col min="12" max="12" width="12.109375" style="12" customWidth="1"/>
    <col min="13" max="13" width="11.109375" style="12" customWidth="1"/>
    <col min="14" max="14" width="29.6640625" style="215" customWidth="1"/>
    <col min="15" max="57" width="9" style="215"/>
    <col min="58" max="16384" width="9" style="12"/>
  </cols>
  <sheetData>
    <row r="1" spans="1:57" s="7" customFormat="1" ht="19.600000000000001" customHeight="1" x14ac:dyDescent="0.25">
      <c r="A1" s="1463"/>
      <c r="B1" s="1464"/>
      <c r="C1" s="1464"/>
      <c r="D1" s="1464"/>
      <c r="E1" s="1464"/>
      <c r="F1" s="1464"/>
      <c r="G1" s="1464"/>
      <c r="H1" s="1464"/>
      <c r="I1" s="1464"/>
      <c r="J1" s="1464"/>
      <c r="K1" s="1464"/>
      <c r="L1" s="1464"/>
      <c r="M1" s="1464"/>
      <c r="N1" s="58"/>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row>
    <row r="2" spans="1:57" s="7" customFormat="1" ht="19.600000000000001" customHeight="1" x14ac:dyDescent="0.25">
      <c r="A2" s="1466" t="s">
        <v>661</v>
      </c>
      <c r="B2" s="1493"/>
      <c r="C2" s="1493"/>
      <c r="D2" s="1493"/>
      <c r="E2" s="1493"/>
      <c r="F2" s="1493"/>
      <c r="G2" s="1493"/>
      <c r="H2" s="1493"/>
      <c r="I2" s="1493"/>
      <c r="J2" s="1493"/>
      <c r="K2" s="1493"/>
      <c r="L2" s="1493"/>
      <c r="M2" s="1493"/>
      <c r="N2" s="1468"/>
      <c r="O2" s="760"/>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row>
    <row r="3" spans="1:57" s="7" customFormat="1" ht="15.05" x14ac:dyDescent="0.25">
      <c r="A3" s="1466" t="s">
        <v>118</v>
      </c>
      <c r="B3" s="1493"/>
      <c r="C3" s="1493"/>
      <c r="D3" s="1493"/>
      <c r="E3" s="1493"/>
      <c r="F3" s="1493"/>
      <c r="G3" s="1493"/>
      <c r="H3" s="1493"/>
      <c r="I3" s="1493"/>
      <c r="J3" s="1493"/>
      <c r="K3" s="1493"/>
      <c r="L3" s="1493"/>
      <c r="M3" s="1493"/>
      <c r="N3" s="1468"/>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row>
    <row r="4" spans="1:57" s="7" customFormat="1" ht="15.05" x14ac:dyDescent="0.25">
      <c r="A4" s="469"/>
      <c r="B4" s="520"/>
      <c r="C4" s="520"/>
      <c r="D4" s="520"/>
      <c r="E4" s="520"/>
      <c r="F4" s="520"/>
      <c r="G4" s="132"/>
      <c r="H4" s="520"/>
      <c r="I4" s="520"/>
      <c r="J4" s="520"/>
      <c r="K4" s="25"/>
      <c r="L4" s="25"/>
      <c r="M4" s="25"/>
      <c r="N4" s="39"/>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row>
    <row r="5" spans="1:57" s="7" customFormat="1" ht="15.05" x14ac:dyDescent="0.25">
      <c r="A5" s="64" t="s">
        <v>95</v>
      </c>
      <c r="B5" s="520"/>
      <c r="C5" s="800" t="s">
        <v>45</v>
      </c>
      <c r="D5" s="800"/>
      <c r="E5" s="800"/>
      <c r="F5" s="520"/>
      <c r="G5" s="520"/>
      <c r="H5" s="800" t="s">
        <v>96</v>
      </c>
      <c r="I5" s="800"/>
      <c r="J5" s="800"/>
      <c r="K5" s="520"/>
      <c r="L5" s="800" t="s">
        <v>65</v>
      </c>
      <c r="M5" s="25"/>
      <c r="N5" s="39"/>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row>
    <row r="6" spans="1:57" s="7" customFormat="1" ht="15.05" x14ac:dyDescent="0.25">
      <c r="A6" s="1673">
        <f>'Cover Page'!$A$8</f>
        <v>0</v>
      </c>
      <c r="B6" s="1674"/>
      <c r="C6" s="1674">
        <f>'Cover Page'!$F$8</f>
        <v>0</v>
      </c>
      <c r="D6" s="1674"/>
      <c r="E6" s="1674"/>
      <c r="F6" s="1674"/>
      <c r="G6" s="132"/>
      <c r="H6" s="1497">
        <f>'Cover Page'!$K$8</f>
        <v>0</v>
      </c>
      <c r="I6" s="1497"/>
      <c r="J6" s="520"/>
      <c r="K6" s="422"/>
      <c r="L6" s="344" t="str">
        <f>TEXT('Cover Page'!$K$10,"mm/dd/yy")&amp;" to "&amp;TEXT('Cover Page'!$M$10,"mm/dd/yy")</f>
        <v>07/01/24 to 06/30/25</v>
      </c>
      <c r="M6" s="466"/>
      <c r="N6" s="39"/>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row>
    <row r="7" spans="1:57" s="7" customFormat="1" ht="15.05" x14ac:dyDescent="0.25">
      <c r="A7" s="730"/>
      <c r="B7" s="731"/>
      <c r="C7" s="54"/>
      <c r="D7" s="54"/>
      <c r="E7" s="54"/>
      <c r="F7" s="54"/>
      <c r="G7" s="54"/>
      <c r="H7" s="54"/>
      <c r="I7" s="54"/>
      <c r="J7" s="54"/>
      <c r="K7" s="489"/>
      <c r="L7" s="489"/>
      <c r="M7" s="489"/>
      <c r="N7" s="39"/>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row>
    <row r="8" spans="1:57" ht="14.4" customHeight="1" thickBot="1" x14ac:dyDescent="0.3">
      <c r="A8" s="66" t="s">
        <v>9</v>
      </c>
      <c r="B8" s="66" t="s">
        <v>324</v>
      </c>
      <c r="C8" s="66" t="s">
        <v>325</v>
      </c>
      <c r="D8" s="66" t="s">
        <v>326</v>
      </c>
      <c r="E8" s="66" t="s">
        <v>327</v>
      </c>
      <c r="F8" s="66" t="s">
        <v>328</v>
      </c>
      <c r="G8" s="91" t="s">
        <v>329</v>
      </c>
      <c r="H8" s="810" t="s">
        <v>330</v>
      </c>
      <c r="I8" s="91" t="s">
        <v>331</v>
      </c>
      <c r="J8" s="810" t="s">
        <v>332</v>
      </c>
      <c r="K8" s="796" t="s">
        <v>333</v>
      </c>
      <c r="L8" s="805" t="s">
        <v>452</v>
      </c>
      <c r="M8" s="805" t="s">
        <v>453</v>
      </c>
      <c r="N8" s="66" t="s">
        <v>492</v>
      </c>
    </row>
    <row r="9" spans="1:57" ht="17.399999999999999" customHeight="1" x14ac:dyDescent="0.25">
      <c r="A9" s="1550" t="s">
        <v>364</v>
      </c>
      <c r="B9" s="811" t="s">
        <v>1004</v>
      </c>
      <c r="C9" s="1550" t="s">
        <v>36</v>
      </c>
      <c r="D9" s="811" t="s">
        <v>244</v>
      </c>
      <c r="E9" s="1544" t="s">
        <v>320</v>
      </c>
      <c r="F9" s="1675" t="s">
        <v>307</v>
      </c>
      <c r="G9" s="1660" t="s">
        <v>271</v>
      </c>
      <c r="H9" s="1661"/>
      <c r="I9" s="1664" t="s">
        <v>322</v>
      </c>
      <c r="J9" s="1665"/>
      <c r="K9" s="1668" t="s">
        <v>308</v>
      </c>
      <c r="L9" s="1649" t="s">
        <v>664</v>
      </c>
      <c r="M9" s="1651"/>
      <c r="N9" s="1531" t="s">
        <v>1141</v>
      </c>
    </row>
    <row r="10" spans="1:57" ht="17.399999999999999" customHeight="1" thickBot="1" x14ac:dyDescent="0.3">
      <c r="A10" s="1551"/>
      <c r="B10" s="811" t="s">
        <v>1005</v>
      </c>
      <c r="C10" s="1551"/>
      <c r="D10" s="1545" t="s">
        <v>245</v>
      </c>
      <c r="E10" s="1545"/>
      <c r="F10" s="1676"/>
      <c r="G10" s="1662"/>
      <c r="H10" s="1663"/>
      <c r="I10" s="1666"/>
      <c r="J10" s="1667"/>
      <c r="K10" s="1669"/>
      <c r="L10" s="1671" t="s">
        <v>794</v>
      </c>
      <c r="M10" s="1671" t="s">
        <v>435</v>
      </c>
      <c r="N10" s="1628"/>
    </row>
    <row r="11" spans="1:57" x14ac:dyDescent="0.25">
      <c r="A11" s="1552"/>
      <c r="B11" s="1240" t="s">
        <v>247</v>
      </c>
      <c r="C11" s="1552"/>
      <c r="D11" s="1546"/>
      <c r="E11" s="1546"/>
      <c r="F11" s="1546"/>
      <c r="G11" s="315" t="s">
        <v>270</v>
      </c>
      <c r="H11" s="812" t="s">
        <v>269</v>
      </c>
      <c r="I11" s="315" t="s">
        <v>321</v>
      </c>
      <c r="J11" s="812" t="s">
        <v>30</v>
      </c>
      <c r="K11" s="1670"/>
      <c r="L11" s="1672"/>
      <c r="M11" s="1672"/>
      <c r="N11" s="1532"/>
    </row>
    <row r="12" spans="1:57" customFormat="1" ht="15.65" hidden="1" x14ac:dyDescent="0.3">
      <c r="A12" s="725"/>
      <c r="B12" s="528"/>
      <c r="C12" s="528"/>
      <c r="D12" s="528"/>
      <c r="E12" s="528"/>
      <c r="F12" s="528"/>
      <c r="G12" s="528"/>
      <c r="H12" s="528"/>
      <c r="I12" s="528"/>
      <c r="J12" s="528"/>
      <c r="K12" s="528"/>
      <c r="L12" s="528"/>
      <c r="M12" s="528"/>
      <c r="N12" s="793"/>
    </row>
    <row r="13" spans="1:57" x14ac:dyDescent="0.25">
      <c r="A13" s="325" t="s">
        <v>92</v>
      </c>
      <c r="B13" s="326"/>
      <c r="C13" s="327"/>
      <c r="D13" s="327"/>
      <c r="E13" s="328">
        <f>+'12-HC(A)'!G40</f>
        <v>0</v>
      </c>
      <c r="F13" s="327"/>
      <c r="G13" s="327"/>
      <c r="H13" s="327"/>
      <c r="I13" s="327"/>
      <c r="J13" s="327"/>
      <c r="K13" s="329" t="s">
        <v>93</v>
      </c>
      <c r="L13" s="515">
        <f>'12-HC(A)'!K40</f>
        <v>0</v>
      </c>
      <c r="M13" s="515">
        <f>'12-HC(A)'!L40</f>
        <v>0</v>
      </c>
      <c r="N13" s="904" t="s">
        <v>798</v>
      </c>
    </row>
    <row r="14" spans="1:57" x14ac:dyDescent="0.25">
      <c r="A14" s="154"/>
      <c r="B14" s="316"/>
      <c r="C14" s="317"/>
      <c r="D14" s="318"/>
      <c r="E14" s="320"/>
      <c r="F14" s="319"/>
      <c r="G14" s="348"/>
      <c r="H14" s="349"/>
      <c r="I14" s="350" t="str">
        <f t="shared" ref="I14:I53" si="0">IF(+G14="N/A","N/A",IF(ABS(G14)&gt;0,G14/2080,""))</f>
        <v/>
      </c>
      <c r="J14" s="350" t="str">
        <f>IF(+H14="N/A","N/A",IF(ABS(H14)&gt;0,H14/2080,""))</f>
        <v/>
      </c>
      <c r="K14" s="393"/>
      <c r="L14" s="777" t="str">
        <f t="shared" ref="L14:L53" si="1">IF(ABS(E14)&gt;0,+E14-M14,"")</f>
        <v/>
      </c>
      <c r="M14" s="493"/>
      <c r="N14" s="831"/>
    </row>
    <row r="15" spans="1:57" x14ac:dyDescent="0.25">
      <c r="A15" s="154"/>
      <c r="B15" s="316"/>
      <c r="C15" s="317"/>
      <c r="D15" s="318"/>
      <c r="E15" s="320"/>
      <c r="F15" s="319"/>
      <c r="G15" s="348"/>
      <c r="H15" s="349"/>
      <c r="I15" s="350" t="str">
        <f t="shared" si="0"/>
        <v/>
      </c>
      <c r="J15" s="350" t="str">
        <f>IF(+H15="N/A","N/A",IF(ABS(H15)&gt;0,H15/2080,""))</f>
        <v/>
      </c>
      <c r="K15" s="393"/>
      <c r="L15" s="777" t="str">
        <f t="shared" si="1"/>
        <v/>
      </c>
      <c r="M15" s="493"/>
      <c r="N15" s="831"/>
    </row>
    <row r="16" spans="1:57" x14ac:dyDescent="0.25">
      <c r="A16" s="154"/>
      <c r="B16" s="316"/>
      <c r="C16" s="317"/>
      <c r="D16" s="318"/>
      <c r="E16" s="320"/>
      <c r="F16" s="321"/>
      <c r="G16" s="348"/>
      <c r="H16" s="349"/>
      <c r="I16" s="350" t="str">
        <f t="shared" si="0"/>
        <v/>
      </c>
      <c r="J16" s="350" t="str">
        <f t="shared" ref="J16:J53" si="2">IF(+H16="N/A","N/A",IF(ABS(H16)&gt;0,H16/2080,""))</f>
        <v/>
      </c>
      <c r="K16" s="393"/>
      <c r="L16" s="777" t="str">
        <f t="shared" si="1"/>
        <v/>
      </c>
      <c r="M16" s="493"/>
      <c r="N16" s="831"/>
    </row>
    <row r="17" spans="1:14" x14ac:dyDescent="0.25">
      <c r="A17" s="154"/>
      <c r="B17" s="316"/>
      <c r="C17" s="317"/>
      <c r="D17" s="318"/>
      <c r="E17" s="320"/>
      <c r="F17" s="321"/>
      <c r="G17" s="348"/>
      <c r="H17" s="349"/>
      <c r="I17" s="350" t="str">
        <f t="shared" si="0"/>
        <v/>
      </c>
      <c r="J17" s="350" t="str">
        <f t="shared" si="2"/>
        <v/>
      </c>
      <c r="K17" s="393"/>
      <c r="L17" s="777" t="str">
        <f t="shared" si="1"/>
        <v/>
      </c>
      <c r="M17" s="493"/>
      <c r="N17" s="831"/>
    </row>
    <row r="18" spans="1:14" x14ac:dyDescent="0.25">
      <c r="A18" s="154"/>
      <c r="B18" s="316"/>
      <c r="C18" s="317"/>
      <c r="D18" s="318"/>
      <c r="E18" s="320"/>
      <c r="F18" s="321"/>
      <c r="G18" s="348"/>
      <c r="H18" s="349"/>
      <c r="I18" s="350" t="str">
        <f t="shared" si="0"/>
        <v/>
      </c>
      <c r="J18" s="350" t="str">
        <f t="shared" si="2"/>
        <v/>
      </c>
      <c r="K18" s="393"/>
      <c r="L18" s="777" t="str">
        <f t="shared" si="1"/>
        <v/>
      </c>
      <c r="M18" s="493"/>
      <c r="N18" s="831"/>
    </row>
    <row r="19" spans="1:14" x14ac:dyDescent="0.25">
      <c r="A19" s="154"/>
      <c r="B19" s="316"/>
      <c r="C19" s="317"/>
      <c r="D19" s="318"/>
      <c r="E19" s="320"/>
      <c r="F19" s="321"/>
      <c r="G19" s="348"/>
      <c r="H19" s="349"/>
      <c r="I19" s="350" t="str">
        <f t="shared" si="0"/>
        <v/>
      </c>
      <c r="J19" s="350" t="str">
        <f t="shared" si="2"/>
        <v/>
      </c>
      <c r="K19" s="393"/>
      <c r="L19" s="777" t="str">
        <f t="shared" si="1"/>
        <v/>
      </c>
      <c r="M19" s="493"/>
      <c r="N19" s="831"/>
    </row>
    <row r="20" spans="1:14" x14ac:dyDescent="0.25">
      <c r="A20" s="154"/>
      <c r="B20" s="316"/>
      <c r="C20" s="317"/>
      <c r="D20" s="318"/>
      <c r="E20" s="320"/>
      <c r="F20" s="321"/>
      <c r="G20" s="348"/>
      <c r="H20" s="349"/>
      <c r="I20" s="350" t="str">
        <f t="shared" si="0"/>
        <v/>
      </c>
      <c r="J20" s="350" t="str">
        <f t="shared" si="2"/>
        <v/>
      </c>
      <c r="K20" s="393"/>
      <c r="L20" s="777" t="str">
        <f t="shared" si="1"/>
        <v/>
      </c>
      <c r="M20" s="493"/>
      <c r="N20" s="831"/>
    </row>
    <row r="21" spans="1:14" x14ac:dyDescent="0.25">
      <c r="A21" s="154"/>
      <c r="B21" s="316"/>
      <c r="C21" s="317"/>
      <c r="D21" s="318"/>
      <c r="E21" s="320"/>
      <c r="F21" s="321"/>
      <c r="G21" s="348"/>
      <c r="H21" s="349"/>
      <c r="I21" s="350" t="str">
        <f t="shared" si="0"/>
        <v/>
      </c>
      <c r="J21" s="350" t="str">
        <f t="shared" si="2"/>
        <v/>
      </c>
      <c r="K21" s="393"/>
      <c r="L21" s="777" t="str">
        <f t="shared" si="1"/>
        <v/>
      </c>
      <c r="M21" s="493"/>
      <c r="N21" s="831"/>
    </row>
    <row r="22" spans="1:14" x14ac:dyDescent="0.25">
      <c r="A22" s="154"/>
      <c r="B22" s="316"/>
      <c r="C22" s="317"/>
      <c r="D22" s="318"/>
      <c r="E22" s="320"/>
      <c r="F22" s="321"/>
      <c r="G22" s="348"/>
      <c r="H22" s="349"/>
      <c r="I22" s="350" t="str">
        <f t="shared" si="0"/>
        <v/>
      </c>
      <c r="J22" s="350" t="str">
        <f t="shared" si="2"/>
        <v/>
      </c>
      <c r="K22" s="393"/>
      <c r="L22" s="777" t="str">
        <f t="shared" si="1"/>
        <v/>
      </c>
      <c r="M22" s="493"/>
      <c r="N22" s="831"/>
    </row>
    <row r="23" spans="1:14" x14ac:dyDescent="0.25">
      <c r="A23" s="154"/>
      <c r="B23" s="316"/>
      <c r="C23" s="317"/>
      <c r="D23" s="318"/>
      <c r="E23" s="320"/>
      <c r="F23" s="321"/>
      <c r="G23" s="348"/>
      <c r="H23" s="349"/>
      <c r="I23" s="350" t="str">
        <f t="shared" si="0"/>
        <v/>
      </c>
      <c r="J23" s="350" t="str">
        <f t="shared" si="2"/>
        <v/>
      </c>
      <c r="K23" s="393"/>
      <c r="L23" s="777" t="str">
        <f t="shared" si="1"/>
        <v/>
      </c>
      <c r="M23" s="493"/>
      <c r="N23" s="831"/>
    </row>
    <row r="24" spans="1:14" x14ac:dyDescent="0.25">
      <c r="A24" s="154"/>
      <c r="B24" s="316"/>
      <c r="C24" s="317"/>
      <c r="D24" s="318"/>
      <c r="E24" s="320"/>
      <c r="F24" s="321"/>
      <c r="G24" s="348"/>
      <c r="H24" s="349"/>
      <c r="I24" s="350" t="str">
        <f t="shared" si="0"/>
        <v/>
      </c>
      <c r="J24" s="350" t="str">
        <f t="shared" si="2"/>
        <v/>
      </c>
      <c r="K24" s="393"/>
      <c r="L24" s="777" t="str">
        <f t="shared" si="1"/>
        <v/>
      </c>
      <c r="M24" s="493"/>
      <c r="N24" s="831"/>
    </row>
    <row r="25" spans="1:14" x14ac:dyDescent="0.25">
      <c r="A25" s="154"/>
      <c r="B25" s="316"/>
      <c r="C25" s="317"/>
      <c r="D25" s="318"/>
      <c r="E25" s="320"/>
      <c r="F25" s="321"/>
      <c r="G25" s="348"/>
      <c r="H25" s="349"/>
      <c r="I25" s="350" t="str">
        <f t="shared" si="0"/>
        <v/>
      </c>
      <c r="J25" s="350" t="str">
        <f t="shared" si="2"/>
        <v/>
      </c>
      <c r="K25" s="393"/>
      <c r="L25" s="777" t="str">
        <f t="shared" si="1"/>
        <v/>
      </c>
      <c r="M25" s="493"/>
      <c r="N25" s="831"/>
    </row>
    <row r="26" spans="1:14" x14ac:dyDescent="0.25">
      <c r="A26" s="154"/>
      <c r="B26" s="316"/>
      <c r="C26" s="317"/>
      <c r="D26" s="318"/>
      <c r="E26" s="320"/>
      <c r="F26" s="321"/>
      <c r="G26" s="348"/>
      <c r="H26" s="349"/>
      <c r="I26" s="350" t="str">
        <f t="shared" si="0"/>
        <v/>
      </c>
      <c r="J26" s="350" t="str">
        <f t="shared" si="2"/>
        <v/>
      </c>
      <c r="K26" s="393"/>
      <c r="L26" s="777" t="str">
        <f t="shared" si="1"/>
        <v/>
      </c>
      <c r="M26" s="493"/>
      <c r="N26" s="831"/>
    </row>
    <row r="27" spans="1:14" x14ac:dyDescent="0.25">
      <c r="A27" s="154"/>
      <c r="B27" s="316"/>
      <c r="C27" s="317"/>
      <c r="D27" s="318"/>
      <c r="E27" s="320"/>
      <c r="F27" s="321"/>
      <c r="G27" s="348"/>
      <c r="H27" s="349"/>
      <c r="I27" s="350" t="str">
        <f t="shared" si="0"/>
        <v/>
      </c>
      <c r="J27" s="350" t="str">
        <f t="shared" si="2"/>
        <v/>
      </c>
      <c r="K27" s="393"/>
      <c r="L27" s="777" t="str">
        <f t="shared" si="1"/>
        <v/>
      </c>
      <c r="M27" s="493"/>
      <c r="N27" s="831"/>
    </row>
    <row r="28" spans="1:14" x14ac:dyDescent="0.25">
      <c r="A28" s="154"/>
      <c r="B28" s="316"/>
      <c r="C28" s="317"/>
      <c r="D28" s="318"/>
      <c r="E28" s="320"/>
      <c r="F28" s="321"/>
      <c r="G28" s="348"/>
      <c r="H28" s="349"/>
      <c r="I28" s="350" t="str">
        <f t="shared" si="0"/>
        <v/>
      </c>
      <c r="J28" s="350" t="str">
        <f t="shared" si="2"/>
        <v/>
      </c>
      <c r="K28" s="393"/>
      <c r="L28" s="777" t="str">
        <f t="shared" si="1"/>
        <v/>
      </c>
      <c r="M28" s="493"/>
      <c r="N28" s="831"/>
    </row>
    <row r="29" spans="1:14" x14ac:dyDescent="0.25">
      <c r="A29" s="154"/>
      <c r="B29" s="316"/>
      <c r="C29" s="317"/>
      <c r="D29" s="318"/>
      <c r="E29" s="320"/>
      <c r="F29" s="321"/>
      <c r="G29" s="348"/>
      <c r="H29" s="349"/>
      <c r="I29" s="350" t="str">
        <f t="shared" si="0"/>
        <v/>
      </c>
      <c r="J29" s="350" t="str">
        <f t="shared" si="2"/>
        <v/>
      </c>
      <c r="K29" s="393"/>
      <c r="L29" s="777" t="str">
        <f t="shared" si="1"/>
        <v/>
      </c>
      <c r="M29" s="493"/>
      <c r="N29" s="831"/>
    </row>
    <row r="30" spans="1:14" x14ac:dyDescent="0.25">
      <c r="A30" s="154"/>
      <c r="B30" s="316"/>
      <c r="C30" s="317"/>
      <c r="D30" s="318"/>
      <c r="E30" s="320"/>
      <c r="F30" s="321"/>
      <c r="G30" s="348"/>
      <c r="H30" s="349"/>
      <c r="I30" s="350" t="str">
        <f t="shared" si="0"/>
        <v/>
      </c>
      <c r="J30" s="350" t="str">
        <f t="shared" si="2"/>
        <v/>
      </c>
      <c r="K30" s="393"/>
      <c r="L30" s="777" t="str">
        <f t="shared" si="1"/>
        <v/>
      </c>
      <c r="M30" s="493"/>
      <c r="N30" s="831"/>
    </row>
    <row r="31" spans="1:14" x14ac:dyDescent="0.25">
      <c r="A31" s="154"/>
      <c r="B31" s="316"/>
      <c r="C31" s="317"/>
      <c r="D31" s="318"/>
      <c r="E31" s="320"/>
      <c r="F31" s="321"/>
      <c r="G31" s="348"/>
      <c r="H31" s="349"/>
      <c r="I31" s="350" t="str">
        <f t="shared" si="0"/>
        <v/>
      </c>
      <c r="J31" s="350" t="str">
        <f t="shared" si="2"/>
        <v/>
      </c>
      <c r="K31" s="393"/>
      <c r="L31" s="777" t="str">
        <f t="shared" si="1"/>
        <v/>
      </c>
      <c r="M31" s="493"/>
      <c r="N31" s="831"/>
    </row>
    <row r="32" spans="1:14" x14ac:dyDescent="0.25">
      <c r="A32" s="154"/>
      <c r="B32" s="305"/>
      <c r="C32" s="317"/>
      <c r="D32" s="795"/>
      <c r="E32" s="320"/>
      <c r="F32" s="321"/>
      <c r="G32" s="348"/>
      <c r="H32" s="349"/>
      <c r="I32" s="350" t="str">
        <f t="shared" si="0"/>
        <v/>
      </c>
      <c r="J32" s="350" t="str">
        <f t="shared" si="2"/>
        <v/>
      </c>
      <c r="K32" s="393"/>
      <c r="L32" s="777" t="str">
        <f t="shared" si="1"/>
        <v/>
      </c>
      <c r="M32" s="493"/>
      <c r="N32" s="831"/>
    </row>
    <row r="33" spans="1:14" x14ac:dyDescent="0.25">
      <c r="A33" s="154"/>
      <c r="B33" s="305"/>
      <c r="C33" s="317"/>
      <c r="D33" s="795"/>
      <c r="E33" s="320"/>
      <c r="F33" s="321"/>
      <c r="G33" s="348"/>
      <c r="H33" s="349"/>
      <c r="I33" s="350" t="str">
        <f t="shared" si="0"/>
        <v/>
      </c>
      <c r="J33" s="350" t="str">
        <f t="shared" si="2"/>
        <v/>
      </c>
      <c r="K33" s="393"/>
      <c r="L33" s="777" t="str">
        <f t="shared" si="1"/>
        <v/>
      </c>
      <c r="M33" s="493"/>
      <c r="N33" s="831"/>
    </row>
    <row r="34" spans="1:14" x14ac:dyDescent="0.25">
      <c r="A34" s="154"/>
      <c r="B34" s="305"/>
      <c r="C34" s="317"/>
      <c r="D34" s="795"/>
      <c r="E34" s="320"/>
      <c r="F34" s="321"/>
      <c r="G34" s="348"/>
      <c r="H34" s="349"/>
      <c r="I34" s="350" t="str">
        <f t="shared" si="0"/>
        <v/>
      </c>
      <c r="J34" s="350" t="str">
        <f t="shared" si="2"/>
        <v/>
      </c>
      <c r="K34" s="393"/>
      <c r="L34" s="777" t="str">
        <f t="shared" si="1"/>
        <v/>
      </c>
      <c r="M34" s="493"/>
      <c r="N34" s="831"/>
    </row>
    <row r="35" spans="1:14" x14ac:dyDescent="0.25">
      <c r="A35" s="154"/>
      <c r="B35" s="305"/>
      <c r="C35" s="317"/>
      <c r="D35" s="795"/>
      <c r="E35" s="320"/>
      <c r="F35" s="321"/>
      <c r="G35" s="348"/>
      <c r="H35" s="349"/>
      <c r="I35" s="350" t="str">
        <f t="shared" si="0"/>
        <v/>
      </c>
      <c r="J35" s="350" t="str">
        <f t="shared" si="2"/>
        <v/>
      </c>
      <c r="K35" s="393"/>
      <c r="L35" s="777" t="str">
        <f t="shared" si="1"/>
        <v/>
      </c>
      <c r="M35" s="493"/>
      <c r="N35" s="831"/>
    </row>
    <row r="36" spans="1:14" x14ac:dyDescent="0.25">
      <c r="A36" s="154"/>
      <c r="B36" s="305"/>
      <c r="C36" s="317"/>
      <c r="D36" s="795"/>
      <c r="E36" s="320"/>
      <c r="F36" s="321"/>
      <c r="G36" s="348"/>
      <c r="H36" s="349"/>
      <c r="I36" s="350" t="str">
        <f t="shared" si="0"/>
        <v/>
      </c>
      <c r="J36" s="350" t="str">
        <f t="shared" si="2"/>
        <v/>
      </c>
      <c r="K36" s="393"/>
      <c r="L36" s="777" t="str">
        <f t="shared" si="1"/>
        <v/>
      </c>
      <c r="M36" s="493"/>
      <c r="N36" s="831"/>
    </row>
    <row r="37" spans="1:14" x14ac:dyDescent="0.25">
      <c r="A37" s="154"/>
      <c r="B37" s="305"/>
      <c r="C37" s="317"/>
      <c r="D37" s="795"/>
      <c r="E37" s="320"/>
      <c r="F37" s="321"/>
      <c r="G37" s="348"/>
      <c r="H37" s="349"/>
      <c r="I37" s="350" t="str">
        <f t="shared" si="0"/>
        <v/>
      </c>
      <c r="J37" s="350" t="str">
        <f t="shared" si="2"/>
        <v/>
      </c>
      <c r="K37" s="393"/>
      <c r="L37" s="777" t="str">
        <f t="shared" si="1"/>
        <v/>
      </c>
      <c r="M37" s="493"/>
      <c r="N37" s="831"/>
    </row>
    <row r="38" spans="1:14" x14ac:dyDescent="0.25">
      <c r="A38" s="154"/>
      <c r="B38" s="305"/>
      <c r="C38" s="317"/>
      <c r="D38" s="795"/>
      <c r="E38" s="320"/>
      <c r="F38" s="321"/>
      <c r="G38" s="348"/>
      <c r="H38" s="349"/>
      <c r="I38" s="350" t="str">
        <f t="shared" si="0"/>
        <v/>
      </c>
      <c r="J38" s="350" t="str">
        <f t="shared" si="2"/>
        <v/>
      </c>
      <c r="K38" s="393"/>
      <c r="L38" s="777" t="str">
        <f t="shared" si="1"/>
        <v/>
      </c>
      <c r="M38" s="493"/>
      <c r="N38" s="831"/>
    </row>
    <row r="39" spans="1:14" x14ac:dyDescent="0.25">
      <c r="A39" s="154"/>
      <c r="B39" s="305"/>
      <c r="C39" s="317"/>
      <c r="D39" s="795"/>
      <c r="E39" s="320"/>
      <c r="F39" s="321"/>
      <c r="G39" s="348"/>
      <c r="H39" s="349"/>
      <c r="I39" s="350" t="str">
        <f t="shared" si="0"/>
        <v/>
      </c>
      <c r="J39" s="350" t="str">
        <f t="shared" si="2"/>
        <v/>
      </c>
      <c r="K39" s="393"/>
      <c r="L39" s="777" t="str">
        <f t="shared" si="1"/>
        <v/>
      </c>
      <c r="M39" s="493"/>
      <c r="N39" s="831"/>
    </row>
    <row r="40" spans="1:14" x14ac:dyDescent="0.25">
      <c r="A40" s="154"/>
      <c r="B40" s="305"/>
      <c r="C40" s="317"/>
      <c r="D40" s="795"/>
      <c r="E40" s="320"/>
      <c r="F40" s="321"/>
      <c r="G40" s="348"/>
      <c r="H40" s="349"/>
      <c r="I40" s="350" t="str">
        <f t="shared" si="0"/>
        <v/>
      </c>
      <c r="J40" s="350" t="str">
        <f t="shared" si="2"/>
        <v/>
      </c>
      <c r="K40" s="393"/>
      <c r="L40" s="777" t="str">
        <f t="shared" si="1"/>
        <v/>
      </c>
      <c r="M40" s="493"/>
      <c r="N40" s="831"/>
    </row>
    <row r="41" spans="1:14" x14ac:dyDescent="0.25">
      <c r="A41" s="154"/>
      <c r="B41" s="305"/>
      <c r="C41" s="317"/>
      <c r="D41" s="795"/>
      <c r="E41" s="320"/>
      <c r="F41" s="321"/>
      <c r="G41" s="348"/>
      <c r="H41" s="349"/>
      <c r="I41" s="350" t="str">
        <f t="shared" si="0"/>
        <v/>
      </c>
      <c r="J41" s="350" t="str">
        <f t="shared" si="2"/>
        <v/>
      </c>
      <c r="K41" s="393"/>
      <c r="L41" s="777" t="str">
        <f t="shared" si="1"/>
        <v/>
      </c>
      <c r="M41" s="493"/>
      <c r="N41" s="831"/>
    </row>
    <row r="42" spans="1:14" x14ac:dyDescent="0.25">
      <c r="A42" s="154"/>
      <c r="B42" s="305"/>
      <c r="C42" s="317"/>
      <c r="D42" s="795"/>
      <c r="E42" s="320"/>
      <c r="F42" s="321"/>
      <c r="G42" s="348"/>
      <c r="H42" s="349"/>
      <c r="I42" s="350" t="str">
        <f t="shared" si="0"/>
        <v/>
      </c>
      <c r="J42" s="350" t="str">
        <f t="shared" si="2"/>
        <v/>
      </c>
      <c r="K42" s="393"/>
      <c r="L42" s="777" t="str">
        <f t="shared" si="1"/>
        <v/>
      </c>
      <c r="M42" s="493"/>
      <c r="N42" s="831"/>
    </row>
    <row r="43" spans="1:14" x14ac:dyDescent="0.25">
      <c r="A43" s="154"/>
      <c r="B43" s="305"/>
      <c r="C43" s="317"/>
      <c r="D43" s="795"/>
      <c r="E43" s="320"/>
      <c r="F43" s="321"/>
      <c r="G43" s="348"/>
      <c r="H43" s="349"/>
      <c r="I43" s="350" t="str">
        <f t="shared" si="0"/>
        <v/>
      </c>
      <c r="J43" s="350" t="str">
        <f t="shared" si="2"/>
        <v/>
      </c>
      <c r="K43" s="393"/>
      <c r="L43" s="777" t="str">
        <f t="shared" si="1"/>
        <v/>
      </c>
      <c r="M43" s="493"/>
      <c r="N43" s="831"/>
    </row>
    <row r="44" spans="1:14" x14ac:dyDescent="0.25">
      <c r="A44" s="154"/>
      <c r="B44" s="305"/>
      <c r="C44" s="317"/>
      <c r="D44" s="795"/>
      <c r="E44" s="320"/>
      <c r="F44" s="321"/>
      <c r="G44" s="348"/>
      <c r="H44" s="349"/>
      <c r="I44" s="350" t="str">
        <f t="shared" si="0"/>
        <v/>
      </c>
      <c r="J44" s="350" t="str">
        <f t="shared" si="2"/>
        <v/>
      </c>
      <c r="K44" s="393"/>
      <c r="L44" s="777" t="str">
        <f t="shared" si="1"/>
        <v/>
      </c>
      <c r="M44" s="493"/>
      <c r="N44" s="831"/>
    </row>
    <row r="45" spans="1:14" x14ac:dyDescent="0.25">
      <c r="A45" s="154"/>
      <c r="B45" s="305"/>
      <c r="C45" s="317"/>
      <c r="D45" s="795"/>
      <c r="E45" s="320"/>
      <c r="F45" s="321"/>
      <c r="G45" s="348"/>
      <c r="H45" s="349"/>
      <c r="I45" s="350" t="str">
        <f t="shared" si="0"/>
        <v/>
      </c>
      <c r="J45" s="350" t="str">
        <f t="shared" si="2"/>
        <v/>
      </c>
      <c r="K45" s="393"/>
      <c r="L45" s="777" t="str">
        <f t="shared" si="1"/>
        <v/>
      </c>
      <c r="M45" s="493"/>
      <c r="N45" s="831"/>
    </row>
    <row r="46" spans="1:14" x14ac:dyDescent="0.25">
      <c r="A46" s="154"/>
      <c r="B46" s="305"/>
      <c r="C46" s="317"/>
      <c r="D46" s="795"/>
      <c r="E46" s="320"/>
      <c r="F46" s="321"/>
      <c r="G46" s="348"/>
      <c r="H46" s="349"/>
      <c r="I46" s="350" t="str">
        <f t="shared" si="0"/>
        <v/>
      </c>
      <c r="J46" s="350" t="str">
        <f t="shared" si="2"/>
        <v/>
      </c>
      <c r="K46" s="393"/>
      <c r="L46" s="777" t="str">
        <f t="shared" si="1"/>
        <v/>
      </c>
      <c r="M46" s="493"/>
      <c r="N46" s="831"/>
    </row>
    <row r="47" spans="1:14" x14ac:dyDescent="0.25">
      <c r="A47" s="154"/>
      <c r="B47" s="305"/>
      <c r="C47" s="317"/>
      <c r="D47" s="795"/>
      <c r="E47" s="320"/>
      <c r="F47" s="321"/>
      <c r="G47" s="348"/>
      <c r="H47" s="349"/>
      <c r="I47" s="350" t="str">
        <f t="shared" si="0"/>
        <v/>
      </c>
      <c r="J47" s="350" t="str">
        <f t="shared" si="2"/>
        <v/>
      </c>
      <c r="K47" s="393"/>
      <c r="L47" s="777" t="str">
        <f t="shared" si="1"/>
        <v/>
      </c>
      <c r="M47" s="493"/>
      <c r="N47" s="831"/>
    </row>
    <row r="48" spans="1:14" x14ac:dyDescent="0.25">
      <c r="A48" s="154"/>
      <c r="B48" s="305"/>
      <c r="C48" s="317"/>
      <c r="D48" s="795"/>
      <c r="E48" s="320"/>
      <c r="F48" s="321"/>
      <c r="G48" s="348"/>
      <c r="H48" s="349"/>
      <c r="I48" s="350" t="str">
        <f t="shared" si="0"/>
        <v/>
      </c>
      <c r="J48" s="350" t="str">
        <f t="shared" si="2"/>
        <v/>
      </c>
      <c r="K48" s="393"/>
      <c r="L48" s="777" t="str">
        <f t="shared" si="1"/>
        <v/>
      </c>
      <c r="M48" s="493"/>
      <c r="N48" s="831"/>
    </row>
    <row r="49" spans="1:14" x14ac:dyDescent="0.25">
      <c r="A49" s="154"/>
      <c r="B49" s="305"/>
      <c r="C49" s="317"/>
      <c r="D49" s="795"/>
      <c r="E49" s="320"/>
      <c r="F49" s="321"/>
      <c r="G49" s="348"/>
      <c r="H49" s="349"/>
      <c r="I49" s="350" t="str">
        <f t="shared" si="0"/>
        <v/>
      </c>
      <c r="J49" s="350" t="str">
        <f t="shared" si="2"/>
        <v/>
      </c>
      <c r="K49" s="393"/>
      <c r="L49" s="777" t="str">
        <f t="shared" si="1"/>
        <v/>
      </c>
      <c r="M49" s="493"/>
      <c r="N49" s="831"/>
    </row>
    <row r="50" spans="1:14" x14ac:dyDescent="0.25">
      <c r="A50" s="154"/>
      <c r="B50" s="305"/>
      <c r="C50" s="317"/>
      <c r="D50" s="795"/>
      <c r="E50" s="320"/>
      <c r="F50" s="321"/>
      <c r="G50" s="348"/>
      <c r="H50" s="349"/>
      <c r="I50" s="350" t="str">
        <f t="shared" si="0"/>
        <v/>
      </c>
      <c r="J50" s="350" t="str">
        <f t="shared" si="2"/>
        <v/>
      </c>
      <c r="K50" s="393"/>
      <c r="L50" s="777" t="str">
        <f t="shared" si="1"/>
        <v/>
      </c>
      <c r="M50" s="493"/>
      <c r="N50" s="831"/>
    </row>
    <row r="51" spans="1:14" x14ac:dyDescent="0.25">
      <c r="A51" s="154"/>
      <c r="B51" s="305"/>
      <c r="C51" s="317"/>
      <c r="D51" s="795"/>
      <c r="E51" s="320"/>
      <c r="F51" s="321"/>
      <c r="G51" s="348"/>
      <c r="H51" s="349"/>
      <c r="I51" s="350" t="str">
        <f t="shared" si="0"/>
        <v/>
      </c>
      <c r="J51" s="350" t="str">
        <f t="shared" si="2"/>
        <v/>
      </c>
      <c r="K51" s="393"/>
      <c r="L51" s="777" t="str">
        <f t="shared" si="1"/>
        <v/>
      </c>
      <c r="M51" s="493"/>
      <c r="N51" s="831"/>
    </row>
    <row r="52" spans="1:14" x14ac:dyDescent="0.25">
      <c r="A52" s="154"/>
      <c r="B52" s="305"/>
      <c r="C52" s="317"/>
      <c r="D52" s="795"/>
      <c r="E52" s="320"/>
      <c r="F52" s="321"/>
      <c r="G52" s="348"/>
      <c r="H52" s="349"/>
      <c r="I52" s="350" t="str">
        <f t="shared" si="0"/>
        <v/>
      </c>
      <c r="J52" s="350" t="str">
        <f t="shared" si="2"/>
        <v/>
      </c>
      <c r="K52" s="393"/>
      <c r="L52" s="777" t="str">
        <f t="shared" si="1"/>
        <v/>
      </c>
      <c r="M52" s="493"/>
      <c r="N52" s="831"/>
    </row>
    <row r="53" spans="1:14" x14ac:dyDescent="0.25">
      <c r="A53" s="154"/>
      <c r="B53" s="305"/>
      <c r="C53" s="317"/>
      <c r="D53" s="795"/>
      <c r="E53" s="320"/>
      <c r="F53" s="321"/>
      <c r="G53" s="348"/>
      <c r="H53" s="349"/>
      <c r="I53" s="350" t="str">
        <f t="shared" si="0"/>
        <v/>
      </c>
      <c r="J53" s="350" t="str">
        <f t="shared" si="2"/>
        <v/>
      </c>
      <c r="K53" s="393"/>
      <c r="L53" s="777" t="str">
        <f t="shared" si="1"/>
        <v/>
      </c>
      <c r="M53" s="493"/>
      <c r="N53" s="831"/>
    </row>
    <row r="54" spans="1:14" ht="15.05" hidden="1" customHeight="1" x14ac:dyDescent="0.25">
      <c r="A54" s="137"/>
      <c r="B54" s="5"/>
      <c r="C54" s="5"/>
      <c r="D54" s="5"/>
      <c r="E54" s="424"/>
      <c r="F54" s="5"/>
      <c r="G54" s="5"/>
      <c r="H54" s="5"/>
      <c r="I54" s="5"/>
      <c r="J54" s="5"/>
      <c r="K54" s="11"/>
      <c r="L54" s="11"/>
      <c r="M54" s="105"/>
      <c r="N54" s="216"/>
    </row>
    <row r="55" spans="1:14" x14ac:dyDescent="0.25">
      <c r="A55" s="139" t="s">
        <v>170</v>
      </c>
      <c r="B55" s="143"/>
      <c r="C55" s="143"/>
      <c r="D55" s="143"/>
      <c r="E55" s="322">
        <f>SUM(E13:E53)</f>
        <v>0</v>
      </c>
      <c r="F55" s="143"/>
      <c r="G55" s="143"/>
      <c r="H55" s="143"/>
      <c r="I55" s="1247">
        <f>SUM(I29:I53)</f>
        <v>0</v>
      </c>
      <c r="J55" s="1247">
        <f>SUM(J29:J53)</f>
        <v>0</v>
      </c>
      <c r="K55" s="330"/>
      <c r="L55" s="514">
        <f>SUM(L13:L53)</f>
        <v>0</v>
      </c>
      <c r="M55" s="514">
        <f>SUM(M13:M53)</f>
        <v>0</v>
      </c>
      <c r="N55" s="216"/>
    </row>
    <row r="56" spans="1:14" ht="17.25" customHeight="1" x14ac:dyDescent="0.25">
      <c r="A56" s="137"/>
      <c r="B56" s="5"/>
      <c r="C56" s="5"/>
      <c r="D56" s="5"/>
      <c r="E56" s="392"/>
      <c r="F56" s="324"/>
      <c r="G56" s="324"/>
      <c r="H56" s="5"/>
      <c r="I56" s="324"/>
      <c r="J56" s="5"/>
      <c r="K56" s="488"/>
      <c r="L56" s="1659" t="s">
        <v>285</v>
      </c>
      <c r="M56" s="1659"/>
      <c r="N56" s="216"/>
    </row>
    <row r="57" spans="1:14" ht="16.75" customHeight="1" x14ac:dyDescent="0.3">
      <c r="A57" s="9" t="s">
        <v>376</v>
      </c>
      <c r="B57" s="5"/>
      <c r="C57" s="5"/>
      <c r="D57" s="5"/>
      <c r="E57" s="324"/>
      <c r="F57" s="324"/>
      <c r="G57" s="324"/>
      <c r="H57" s="5"/>
      <c r="I57" s="324"/>
      <c r="J57" s="5"/>
      <c r="K57" s="5"/>
      <c r="L57" s="827" t="s">
        <v>662</v>
      </c>
      <c r="M57" s="827" t="s">
        <v>663</v>
      </c>
      <c r="N57" s="216"/>
    </row>
    <row r="58" spans="1:14" ht="5.95" customHeight="1" x14ac:dyDescent="0.25">
      <c r="A58" s="9"/>
      <c r="B58" s="5"/>
      <c r="C58" s="5"/>
      <c r="D58" s="5"/>
      <c r="E58" s="324"/>
      <c r="F58" s="324"/>
      <c r="G58" s="324"/>
      <c r="H58" s="5"/>
      <c r="I58" s="324"/>
      <c r="J58" s="5"/>
      <c r="K58" s="5"/>
      <c r="L58" s="5"/>
      <c r="M58" s="5"/>
      <c r="N58" s="216"/>
    </row>
    <row r="59" spans="1:14" x14ac:dyDescent="0.25">
      <c r="A59" s="9" t="s">
        <v>323</v>
      </c>
      <c r="B59" s="5"/>
      <c r="C59" s="5"/>
      <c r="D59" s="5"/>
      <c r="E59" s="5"/>
      <c r="F59" s="5"/>
      <c r="G59" s="5"/>
      <c r="H59" s="5"/>
      <c r="I59" s="5"/>
      <c r="J59" s="5"/>
      <c r="K59" s="5"/>
      <c r="L59" s="5"/>
      <c r="M59" s="5"/>
      <c r="N59" s="216"/>
    </row>
    <row r="60" spans="1:14" x14ac:dyDescent="0.25">
      <c r="A60" s="335" t="s">
        <v>378</v>
      </c>
      <c r="B60" s="5"/>
      <c r="C60" s="5"/>
      <c r="D60" s="5"/>
      <c r="E60" s="5"/>
      <c r="F60" s="5"/>
      <c r="G60" s="5"/>
      <c r="H60" s="5"/>
      <c r="I60" s="5"/>
      <c r="J60" s="5"/>
      <c r="K60" s="5"/>
      <c r="L60" s="5"/>
      <c r="M60" s="5"/>
      <c r="N60" s="216"/>
    </row>
    <row r="61" spans="1:14" x14ac:dyDescent="0.25">
      <c r="A61" s="335" t="s">
        <v>377</v>
      </c>
      <c r="B61" s="5"/>
      <c r="C61" s="5"/>
      <c r="D61" s="5"/>
      <c r="E61" s="5"/>
      <c r="F61" s="5"/>
      <c r="G61" s="5"/>
      <c r="H61" s="5"/>
      <c r="I61" s="5"/>
      <c r="J61" s="5"/>
      <c r="K61" s="5"/>
      <c r="L61" s="5"/>
      <c r="M61" s="5"/>
      <c r="N61" s="216"/>
    </row>
    <row r="62" spans="1:14" ht="9.6999999999999993" customHeight="1" x14ac:dyDescent="0.25">
      <c r="A62" s="335"/>
      <c r="B62" s="5"/>
      <c r="C62" s="5"/>
      <c r="D62" s="5"/>
      <c r="E62" s="5"/>
      <c r="F62" s="5"/>
      <c r="G62" s="5"/>
      <c r="H62" s="5"/>
      <c r="I62" s="5"/>
      <c r="J62" s="5"/>
      <c r="K62" s="5"/>
      <c r="L62" s="5"/>
      <c r="M62" s="5"/>
      <c r="N62" s="216"/>
    </row>
    <row r="63" spans="1:14" ht="5.95" customHeight="1" x14ac:dyDescent="0.25">
      <c r="A63" s="139"/>
      <c r="B63" s="15"/>
      <c r="C63" s="15"/>
      <c r="D63" s="15"/>
      <c r="E63" s="15"/>
      <c r="F63" s="15"/>
      <c r="G63" s="15"/>
      <c r="H63" s="15"/>
      <c r="I63" s="15"/>
      <c r="J63" s="15"/>
      <c r="K63" s="15"/>
      <c r="L63" s="15"/>
      <c r="M63" s="15"/>
      <c r="N63" s="101"/>
    </row>
  </sheetData>
  <sheetProtection algorithmName="SHA-512" hashValue="9mMLP/gC6RvSm6QY5AwsgKv1EMcC8DR5DA+svEZPqpL+Cv57dpPOqvdZvSyQLHvRVQbh1Lw/eNyIi4oFvDf1rg==" saltValue="HHHRwkOpZE0N0mG+9y/3Nw==" spinCount="100000" sheet="1" objects="1" scenarios="1"/>
  <mergeCells count="19">
    <mergeCell ref="A1:M1"/>
    <mergeCell ref="H6:I6"/>
    <mergeCell ref="L10:L11"/>
    <mergeCell ref="M10:M11"/>
    <mergeCell ref="A6:B6"/>
    <mergeCell ref="C6:F6"/>
    <mergeCell ref="A2:N2"/>
    <mergeCell ref="A3:N3"/>
    <mergeCell ref="D10:D11"/>
    <mergeCell ref="A9:A11"/>
    <mergeCell ref="C9:C11"/>
    <mergeCell ref="E9:E11"/>
    <mergeCell ref="F9:F11"/>
    <mergeCell ref="N9:N11"/>
    <mergeCell ref="L56:M56"/>
    <mergeCell ref="L9:M9"/>
    <mergeCell ref="K9:K11"/>
    <mergeCell ref="G9:H10"/>
    <mergeCell ref="I9:J10"/>
  </mergeCells>
  <phoneticPr fontId="11" type="noConversion"/>
  <conditionalFormatting sqref="A1:A3 A28:H53 O13:XFD53 I13:J53 K14:L53 M14:M55">
    <cfRule type="expression" dxfId="323" priority="38">
      <formula>CELL("protect",A1)=0</formula>
    </cfRule>
  </conditionalFormatting>
  <conditionalFormatting sqref="A5 A13:A55">
    <cfRule type="expression" dxfId="322" priority="48">
      <formula>CELL("protect",A5)=0</formula>
    </cfRule>
  </conditionalFormatting>
  <conditionalFormatting sqref="A9:A10">
    <cfRule type="expression" dxfId="321" priority="125">
      <formula>CELL("protect",A9)=0</formula>
    </cfRule>
  </conditionalFormatting>
  <conditionalFormatting sqref="A57:A62">
    <cfRule type="expression" dxfId="320" priority="117">
      <formula>CELL("protect",A57)=0</formula>
    </cfRule>
  </conditionalFormatting>
  <conditionalFormatting sqref="A13:E13 A14:C27 K13:M13 N1:XFD1 O2:XFD3 N4:XFD7 C7:F7 O8:XFD11 D14:E18 D19:F27 N54:XFD1048576 I57:K57 B57:F61 I58:M61 B62:M62">
    <cfRule type="expression" dxfId="319" priority="167">
      <formula>CELL("protect",A1)=0</formula>
    </cfRule>
  </conditionalFormatting>
  <conditionalFormatting sqref="A8:F8 C9:F10">
    <cfRule type="expression" dxfId="318" priority="136">
      <formula>CELL("protect",A8)=0</formula>
    </cfRule>
  </conditionalFormatting>
  <conditionalFormatting sqref="A54:F56">
    <cfRule type="expression" dxfId="317" priority="120">
      <formula>CELL("protect",A54)=0</formula>
    </cfRule>
  </conditionalFormatting>
  <conditionalFormatting sqref="B9:B11">
    <cfRule type="expression" dxfId="316" priority="8">
      <formula>CELL("protect",B9)=0</formula>
    </cfRule>
  </conditionalFormatting>
  <conditionalFormatting sqref="B5:E5">
    <cfRule type="expression" dxfId="315" priority="45">
      <formula>CELL("protect",B5)=0</formula>
    </cfRule>
  </conditionalFormatting>
  <conditionalFormatting sqref="F13:F18">
    <cfRule type="expression" dxfId="314" priority="162">
      <formula>CELL("protect",F13)=0</formula>
    </cfRule>
  </conditionalFormatting>
  <conditionalFormatting sqref="G4">
    <cfRule type="expression" dxfId="313" priority="139">
      <formula>CELL("protect",G4)=0</formula>
    </cfRule>
  </conditionalFormatting>
  <conditionalFormatting sqref="G11 K13:M55">
    <cfRule type="expression" dxfId="312" priority="34">
      <formula>CELL("protect",G11)=0</formula>
    </cfRule>
  </conditionalFormatting>
  <conditionalFormatting sqref="G6:H6">
    <cfRule type="expression" dxfId="311" priority="51">
      <formula>CELL("protect",G6)=0</formula>
    </cfRule>
  </conditionalFormatting>
  <conditionalFormatting sqref="G11:H11 G9">
    <cfRule type="expression" dxfId="310" priority="35">
      <formula>CELL("protect",G9)=0</formula>
    </cfRule>
  </conditionalFormatting>
  <conditionalFormatting sqref="G13:H27">
    <cfRule type="expression" dxfId="309" priority="142">
      <formula>CELL("protect",G13)=0</formula>
    </cfRule>
  </conditionalFormatting>
  <conditionalFormatting sqref="G54:H61 A63:M1048576">
    <cfRule type="expression" dxfId="308" priority="144">
      <formula>CELL("protect",A54)=0</formula>
    </cfRule>
  </conditionalFormatting>
  <conditionalFormatting sqref="H5 J5 L5">
    <cfRule type="expression" dxfId="307" priority="46">
      <formula>CELL("Protect",H5)=0</formula>
    </cfRule>
  </conditionalFormatting>
  <conditionalFormatting sqref="I9">
    <cfRule type="expression" dxfId="306" priority="33">
      <formula>CELL("protect",I9)=0</formula>
    </cfRule>
  </conditionalFormatting>
  <conditionalFormatting sqref="I11">
    <cfRule type="expression" dxfId="305" priority="36">
      <formula>CELL("protect",I11)=0</formula>
    </cfRule>
  </conditionalFormatting>
  <conditionalFormatting sqref="I11:J11 K9:L9 K10">
    <cfRule type="expression" dxfId="304" priority="37">
      <formula>CELL("protect",I9)=0</formula>
    </cfRule>
  </conditionalFormatting>
  <conditionalFormatting sqref="I54:L56">
    <cfRule type="expression" dxfId="303" priority="7">
      <formula>CELL("protect",I54)=0</formula>
    </cfRule>
  </conditionalFormatting>
  <conditionalFormatting sqref="K6:L6 A6 C6">
    <cfRule type="expression" dxfId="302" priority="53">
      <formula>CELL("protect",A6)=0</formula>
    </cfRule>
  </conditionalFormatting>
  <conditionalFormatting sqref="K4:M4 G7:M8">
    <cfRule type="expression" dxfId="301" priority="63">
      <formula>CELL("protect",G4)=0</formula>
    </cfRule>
  </conditionalFormatting>
  <conditionalFormatting sqref="L6">
    <cfRule type="expression" dxfId="300" priority="52">
      <formula>CELL("protect",L6)=0</formula>
    </cfRule>
  </conditionalFormatting>
  <conditionalFormatting sqref="L14:L53">
    <cfRule type="expression" dxfId="299" priority="2">
      <formula>CELL("protect",L14)=0</formula>
    </cfRule>
    <cfRule type="expression" dxfId="298" priority="3">
      <formula>CELL("protect",L14)=0</formula>
    </cfRule>
  </conditionalFormatting>
  <conditionalFormatting sqref="M5:M6">
    <cfRule type="expression" dxfId="297" priority="50">
      <formula>CELL("protect",M5)=0</formula>
    </cfRule>
  </conditionalFormatting>
  <conditionalFormatting sqref="N8:N9">
    <cfRule type="expression" dxfId="296" priority="1">
      <formula>CELL("protect",N8)=0</formula>
    </cfRule>
  </conditionalFormatting>
  <conditionalFormatting sqref="N13:N53">
    <cfRule type="expression" dxfId="295" priority="9" stopIfTrue="1">
      <formula>CELL("protect",D13)=0</formula>
    </cfRule>
  </conditionalFormatting>
  <conditionalFormatting sqref="O2">
    <cfRule type="expression" dxfId="294" priority="54">
      <formula>CELL("protect",O2)=0</formula>
    </cfRule>
  </conditionalFormatting>
  <printOptions horizontalCentered="1"/>
  <pageMargins left="0.25" right="0.25" top="0.5" bottom="0.4" header="0.25" footer="0.25"/>
  <pageSetup scale="62" orientation="landscape" cellComments="atEnd" r:id="rId1"/>
  <headerFooter>
    <oddFooter>&amp;C&amp;"Tahoma,Regular"&amp;10Page &amp;P of &amp;N&amp;R&amp;"Tahoma,Regular"&amp;10ID-46, Schedule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MV100"/>
  <sheetViews>
    <sheetView showGridLines="0" topLeftCell="A2" zoomScale="70" zoomScaleNormal="70" workbookViewId="0">
      <pane ySplit="10" topLeftCell="A12" activePane="bottomLeft" state="frozen"/>
      <selection activeCell="A2" sqref="A2"/>
      <selection pane="bottomLeft" activeCell="A12" sqref="A12"/>
    </sheetView>
  </sheetViews>
  <sheetFormatPr defaultColWidth="9" defaultRowHeight="14.4" x14ac:dyDescent="0.25"/>
  <cols>
    <col min="1" max="1" width="34.109375" style="12" customWidth="1"/>
    <col min="2" max="2" width="12.6640625" style="12" customWidth="1"/>
    <col min="3" max="3" width="8.6640625" style="12" customWidth="1"/>
    <col min="4" max="4" width="10.6640625" style="12" customWidth="1"/>
    <col min="5" max="6" width="12.88671875" style="12" customWidth="1"/>
    <col min="7" max="8" width="13.88671875" style="12" customWidth="1"/>
    <col min="9" max="9" width="22.44140625" style="12" customWidth="1"/>
    <col min="10" max="10" width="13.6640625" style="12" customWidth="1"/>
    <col min="11" max="12" width="13.88671875" style="12" customWidth="1"/>
    <col min="13" max="13" width="28.21875" style="12" customWidth="1"/>
    <col min="14" max="14" width="8.33203125" style="12" customWidth="1"/>
    <col min="15" max="15" width="14" style="12" customWidth="1"/>
    <col min="16" max="16" width="15.109375" style="12" customWidth="1"/>
    <col min="17" max="17" width="9" style="12"/>
    <col min="18" max="21" width="9" style="215"/>
    <col min="22" max="22" width="15.88671875" style="215" customWidth="1"/>
    <col min="23" max="24" width="14.77734375" style="215" customWidth="1"/>
    <col min="25" max="25" width="14.6640625" style="215" bestFit="1" customWidth="1"/>
    <col min="26" max="26" width="59.6640625" style="215" bestFit="1" customWidth="1"/>
    <col min="27" max="27" width="6.33203125" style="215" customWidth="1"/>
    <col min="28" max="28" width="16.5546875" style="215" customWidth="1"/>
    <col min="29" max="30" width="14.77734375" style="215" customWidth="1"/>
    <col min="31" max="31" width="16.33203125" style="215" bestFit="1" customWidth="1"/>
    <col min="32" max="32" width="59.6640625" style="215" bestFit="1" customWidth="1"/>
    <col min="33" max="33" width="9" style="12"/>
    <col min="34" max="52" width="18" style="12" customWidth="1"/>
    <col min="53" max="53" width="34.109375" style="12" customWidth="1"/>
    <col min="54" max="54" width="12.6640625" style="12" customWidth="1"/>
    <col min="55" max="55" width="8.6640625" style="12" customWidth="1"/>
    <col min="56" max="56" width="10.6640625" style="12" customWidth="1"/>
    <col min="57" max="58" width="12.88671875" style="12" customWidth="1"/>
    <col min="59" max="60" width="13.88671875" style="12" customWidth="1"/>
    <col min="61" max="61" width="17.6640625" style="12" customWidth="1"/>
    <col min="62" max="62" width="13.6640625" style="12" customWidth="1"/>
    <col min="63" max="64" width="13.88671875" style="12" customWidth="1"/>
    <col min="65" max="65" width="9" style="12"/>
    <col min="66" max="66" width="34.109375" style="12" customWidth="1"/>
    <col min="67" max="67" width="12.6640625" style="12" customWidth="1"/>
    <col min="68" max="68" width="8.6640625" style="12" customWidth="1"/>
    <col min="69" max="69" width="10.6640625" style="12" customWidth="1"/>
    <col min="70" max="71" width="12.88671875" style="12" customWidth="1"/>
    <col min="72" max="73" width="13.88671875" style="12" customWidth="1"/>
    <col min="74" max="74" width="16.88671875" style="12" customWidth="1"/>
    <col min="75" max="75" width="13.6640625" style="12" customWidth="1"/>
    <col min="76" max="77" width="13.88671875" style="12" customWidth="1"/>
    <col min="78" max="16384" width="9" style="12"/>
  </cols>
  <sheetData>
    <row r="1" spans="1:360" s="73" customFormat="1" ht="14.25" customHeight="1" x14ac:dyDescent="0.25">
      <c r="A1" s="594"/>
      <c r="B1" s="595"/>
      <c r="C1" s="587"/>
      <c r="D1" s="595"/>
      <c r="E1" s="592"/>
      <c r="F1" s="1392"/>
      <c r="G1" s="595"/>
      <c r="H1" s="595"/>
      <c r="I1" s="1056"/>
      <c r="J1" s="808"/>
      <c r="K1" s="595"/>
      <c r="L1" s="808"/>
      <c r="M1" s="1225"/>
      <c r="N1" s="1222"/>
      <c r="R1" s="25"/>
      <c r="S1" s="25"/>
      <c r="T1" s="25"/>
      <c r="U1" s="25"/>
      <c r="V1" s="25"/>
      <c r="W1" s="25"/>
      <c r="X1" s="25"/>
      <c r="Y1" s="25"/>
      <c r="Z1" s="25"/>
      <c r="AA1" s="25"/>
      <c r="AB1" s="25"/>
      <c r="AC1" s="25"/>
      <c r="AD1" s="25"/>
      <c r="AE1" s="25"/>
      <c r="AF1" s="25"/>
      <c r="BA1" s="1396"/>
      <c r="BB1" s="1397"/>
      <c r="BC1" s="1389"/>
      <c r="BD1" s="1397"/>
      <c r="BE1" s="1392"/>
      <c r="BF1" s="1392"/>
      <c r="BG1" s="1397"/>
      <c r="BH1" s="1397"/>
      <c r="BI1" s="1397"/>
      <c r="BJ1" s="1397"/>
      <c r="BK1" s="1397"/>
      <c r="BL1" s="1397"/>
      <c r="BN1" s="1396"/>
      <c r="BO1" s="1397"/>
      <c r="BP1" s="1389"/>
      <c r="BQ1" s="1397"/>
      <c r="BR1" s="1392"/>
      <c r="BS1" s="1392"/>
      <c r="BT1" s="1397"/>
      <c r="BU1" s="1397"/>
      <c r="BV1" s="1397"/>
      <c r="BW1" s="1397"/>
      <c r="BX1" s="1397"/>
      <c r="BY1" s="1397"/>
    </row>
    <row r="2" spans="1:360" s="73" customFormat="1" ht="15.65" x14ac:dyDescent="0.3">
      <c r="A2" s="1466" t="s">
        <v>434</v>
      </c>
      <c r="B2" s="1493"/>
      <c r="C2" s="1493"/>
      <c r="D2" s="1493"/>
      <c r="E2" s="1493"/>
      <c r="F2" s="1493"/>
      <c r="G2" s="1493"/>
      <c r="H2" s="1493"/>
      <c r="I2" s="1493"/>
      <c r="J2" s="1493"/>
      <c r="K2" s="1493"/>
      <c r="L2" s="1493"/>
      <c r="M2" s="1468"/>
      <c r="N2" s="548"/>
      <c r="R2" s="25"/>
      <c r="S2" s="25"/>
      <c r="T2" s="25"/>
      <c r="U2" s="25"/>
      <c r="V2" s="1084" t="s">
        <v>893</v>
      </c>
      <c r="W2"/>
      <c r="X2"/>
      <c r="Y2"/>
      <c r="Z2"/>
      <c r="AA2" s="25"/>
      <c r="AB2" s="1407" t="s">
        <v>1229</v>
      </c>
      <c r="AC2"/>
      <c r="AD2"/>
      <c r="AE2"/>
      <c r="AF2"/>
      <c r="BA2" s="1384" t="s">
        <v>1324</v>
      </c>
      <c r="BB2" s="1390"/>
      <c r="BC2" s="1390"/>
      <c r="BD2" s="1390"/>
      <c r="BE2" s="1390"/>
      <c r="BF2" s="1390"/>
      <c r="BG2" s="1390"/>
      <c r="BH2" s="1390"/>
      <c r="BI2" s="1390"/>
      <c r="BJ2" s="1390"/>
      <c r="BK2" s="1390"/>
      <c r="BL2" s="1383"/>
      <c r="BN2" s="1384" t="s">
        <v>1324</v>
      </c>
      <c r="BO2" s="1390"/>
      <c r="BP2" s="1390"/>
      <c r="BQ2" s="1390"/>
      <c r="BR2" s="1390"/>
      <c r="BS2" s="1390"/>
      <c r="BT2" s="1390"/>
      <c r="BU2" s="1390"/>
      <c r="BV2" s="1390"/>
      <c r="BW2" s="1390"/>
      <c r="BX2" s="1390"/>
      <c r="BY2" s="1383"/>
    </row>
    <row r="3" spans="1:360" s="73" customFormat="1" ht="15.05" customHeight="1" x14ac:dyDescent="0.3">
      <c r="A3" s="1466" t="s">
        <v>371</v>
      </c>
      <c r="B3" s="1493"/>
      <c r="C3" s="1493"/>
      <c r="D3" s="1493"/>
      <c r="E3" s="1493"/>
      <c r="F3" s="1493"/>
      <c r="G3" s="1493"/>
      <c r="H3" s="1493"/>
      <c r="I3" s="1493"/>
      <c r="J3" s="1493"/>
      <c r="K3" s="1493"/>
      <c r="L3" s="1493"/>
      <c r="M3" s="1468"/>
      <c r="N3" s="548"/>
      <c r="R3" s="25"/>
      <c r="S3" s="25"/>
      <c r="T3" s="25"/>
      <c r="U3" s="25"/>
      <c r="V3" s="1070"/>
      <c r="W3"/>
      <c r="X3"/>
      <c r="Y3"/>
      <c r="Z3"/>
      <c r="AA3" s="25"/>
      <c r="AB3" s="1084" t="s">
        <v>893</v>
      </c>
      <c r="AC3"/>
      <c r="AD3"/>
      <c r="AE3"/>
      <c r="AF3"/>
      <c r="BA3" s="1948" t="s">
        <v>1321</v>
      </c>
      <c r="BB3" s="1949"/>
      <c r="BC3" s="1949"/>
      <c r="BD3" s="1949"/>
      <c r="BE3" s="1949"/>
      <c r="BF3" s="1949"/>
      <c r="BG3" s="1949"/>
      <c r="BH3" s="1949"/>
      <c r="BI3" s="1949"/>
      <c r="BJ3" s="1949"/>
      <c r="BK3" s="1949"/>
      <c r="BL3" s="1950"/>
      <c r="BN3" s="1944" t="s">
        <v>1322</v>
      </c>
      <c r="BO3" s="1945"/>
      <c r="BP3" s="1945"/>
      <c r="BQ3" s="1945"/>
      <c r="BR3" s="1945"/>
      <c r="BS3" s="1945"/>
      <c r="BT3" s="1945"/>
      <c r="BU3" s="1945"/>
      <c r="BV3" s="1945"/>
      <c r="BW3" s="1945"/>
      <c r="BX3" s="1945"/>
      <c r="BY3" s="1946"/>
      <c r="MV3" s="73" t="e">
        <f>'12-HC(A)'!#REF!&amp;" "</f>
        <v>#REF!</v>
      </c>
    </row>
    <row r="4" spans="1:360" s="73" customFormat="1" ht="15.65" x14ac:dyDescent="0.3">
      <c r="A4" s="589"/>
      <c r="B4" s="590"/>
      <c r="C4" s="590"/>
      <c r="D4" s="590"/>
      <c r="E4" s="590"/>
      <c r="F4" s="1390"/>
      <c r="G4" s="590"/>
      <c r="H4" s="590"/>
      <c r="I4" s="1052"/>
      <c r="J4" s="804"/>
      <c r="K4" s="590"/>
      <c r="L4" s="797"/>
      <c r="M4" s="798"/>
      <c r="N4" s="548"/>
      <c r="R4" s="25"/>
      <c r="S4" s="25"/>
      <c r="T4" s="25"/>
      <c r="U4" s="25"/>
      <c r="V4" s="1071" t="s">
        <v>872</v>
      </c>
      <c r="W4" s="1071" t="s">
        <v>873</v>
      </c>
      <c r="X4" s="1071" t="s">
        <v>874</v>
      </c>
      <c r="Y4" s="1071" t="s">
        <v>875</v>
      </c>
      <c r="Z4" s="1071"/>
      <c r="AA4" s="25"/>
      <c r="AB4" s="1071" t="s">
        <v>872</v>
      </c>
      <c r="AC4" s="1071" t="s">
        <v>873</v>
      </c>
      <c r="AD4" s="1071" t="s">
        <v>874</v>
      </c>
      <c r="AE4" s="1071" t="s">
        <v>875</v>
      </c>
      <c r="AF4" s="1071"/>
      <c r="BA4" s="64" t="s">
        <v>95</v>
      </c>
      <c r="BB4" s="520"/>
      <c r="BC4" s="520"/>
      <c r="BD4" s="1386" t="s">
        <v>45</v>
      </c>
      <c r="BE4" s="520"/>
      <c r="BF4" s="520"/>
      <c r="BG4" s="520"/>
      <c r="BH4" s="1385" t="s">
        <v>96</v>
      </c>
      <c r="BI4" s="520"/>
      <c r="BJ4" s="520"/>
      <c r="BK4" s="1500" t="s">
        <v>65</v>
      </c>
      <c r="BL4" s="1473"/>
      <c r="BM4" s="1387"/>
      <c r="BN4" s="64" t="s">
        <v>95</v>
      </c>
      <c r="BO4" s="520"/>
      <c r="BP4" s="520"/>
      <c r="BQ4" s="1386" t="s">
        <v>45</v>
      </c>
      <c r="BR4" s="520"/>
      <c r="BS4" s="520"/>
      <c r="BT4" s="520"/>
      <c r="BU4" s="1385" t="s">
        <v>96</v>
      </c>
      <c r="BV4" s="520"/>
      <c r="BW4" s="520"/>
      <c r="BX4" s="1500" t="s">
        <v>65</v>
      </c>
      <c r="BY4" s="1473"/>
    </row>
    <row r="5" spans="1:360" s="73" customFormat="1" ht="15.65" x14ac:dyDescent="0.3">
      <c r="A5" s="64" t="s">
        <v>95</v>
      </c>
      <c r="B5" s="520"/>
      <c r="D5" s="800" t="s">
        <v>45</v>
      </c>
      <c r="F5" s="520"/>
      <c r="H5" s="799" t="s">
        <v>96</v>
      </c>
      <c r="I5" s="520"/>
      <c r="J5" s="520"/>
      <c r="K5" s="591"/>
      <c r="L5" s="1500" t="s">
        <v>65</v>
      </c>
      <c r="M5" s="1473"/>
      <c r="N5" s="548"/>
      <c r="R5" s="25"/>
      <c r="S5" s="25"/>
      <c r="T5" s="25"/>
      <c r="U5" s="25"/>
      <c r="V5" s="1081" t="s">
        <v>876</v>
      </c>
      <c r="W5" s="1082" t="s">
        <v>895</v>
      </c>
      <c r="X5" s="1083" t="s">
        <v>877</v>
      </c>
      <c r="Y5" s="1082" t="s">
        <v>878</v>
      </c>
      <c r="Z5" s="1072" t="s">
        <v>879</v>
      </c>
      <c r="AA5" s="25"/>
      <c r="AB5" s="1081" t="s">
        <v>876</v>
      </c>
      <c r="AC5" s="1082" t="s">
        <v>895</v>
      </c>
      <c r="AD5" s="1083" t="s">
        <v>877</v>
      </c>
      <c r="AE5" s="1082" t="s">
        <v>878</v>
      </c>
      <c r="AF5" s="1072" t="s">
        <v>879</v>
      </c>
      <c r="BA5" s="1474">
        <f>'Cover Page'!$A$8</f>
        <v>0</v>
      </c>
      <c r="BB5" s="1496"/>
      <c r="BC5" s="520"/>
      <c r="BD5" s="1496">
        <f>'Cover Page'!$F$8</f>
        <v>0</v>
      </c>
      <c r="BE5" s="1496"/>
      <c r="BF5" s="1496"/>
      <c r="BG5" s="1496"/>
      <c r="BH5" s="1497">
        <f>'Cover Page'!$K$8</f>
        <v>0</v>
      </c>
      <c r="BI5" s="1497"/>
      <c r="BJ5" s="1497"/>
      <c r="BK5" s="1497" t="str">
        <f>TEXT('Cover Page'!$K$10,"mm/dd/yy")&amp;" to "&amp;TEXT('Cover Page'!$M$10,"mm/dd/yy")</f>
        <v>07/01/24 to 06/30/25</v>
      </c>
      <c r="BL5" s="1477"/>
      <c r="BM5" s="1388"/>
      <c r="BN5" s="1474">
        <f>'Cover Page'!$A$8</f>
        <v>0</v>
      </c>
      <c r="BO5" s="1496"/>
      <c r="BP5" s="520"/>
      <c r="BQ5" s="1496">
        <f>'Cover Page'!$F$8</f>
        <v>0</v>
      </c>
      <c r="BR5" s="1496"/>
      <c r="BS5" s="1496"/>
      <c r="BT5" s="1496"/>
      <c r="BU5" s="1497">
        <f>'Cover Page'!$K$8</f>
        <v>0</v>
      </c>
      <c r="BV5" s="1497"/>
      <c r="BW5" s="1497"/>
      <c r="BX5" s="1497" t="str">
        <f>TEXT('Cover Page'!$K$10,"mm/dd/yy")&amp;" to "&amp;TEXT('Cover Page'!$M$10,"mm/dd/yy")</f>
        <v>07/01/24 to 06/30/25</v>
      </c>
      <c r="BY5" s="1477"/>
    </row>
    <row r="6" spans="1:360" s="73" customFormat="1" ht="15.05" customHeight="1" x14ac:dyDescent="0.3">
      <c r="A6" s="1474">
        <f>'Cover Page'!$A$8</f>
        <v>0</v>
      </c>
      <c r="B6" s="1496"/>
      <c r="D6" s="1496">
        <f>'Cover Page'!$F$8</f>
        <v>0</v>
      </c>
      <c r="E6" s="1496"/>
      <c r="F6" s="1496"/>
      <c r="G6" s="1496"/>
      <c r="H6" s="1497">
        <f>'Cover Page'!$K$8</f>
        <v>0</v>
      </c>
      <c r="I6" s="1497"/>
      <c r="J6" s="1497"/>
      <c r="K6" s="63"/>
      <c r="L6" s="1497" t="str">
        <f>TEXT('Cover Page'!$K$10,"mm/dd/yy")&amp;" to "&amp;TEXT('Cover Page'!$M$10,"mm/dd/yy")</f>
        <v>07/01/24 to 06/30/25</v>
      </c>
      <c r="M6" s="1477"/>
      <c r="N6" s="548"/>
      <c r="O6" s="1453" t="s">
        <v>1297</v>
      </c>
      <c r="P6" s="1454"/>
      <c r="R6" s="25"/>
      <c r="S6" s="25"/>
      <c r="T6" s="25"/>
      <c r="U6" s="25"/>
      <c r="V6" s="1081" t="s">
        <v>504</v>
      </c>
      <c r="W6" s="1073" t="s">
        <v>880</v>
      </c>
      <c r="X6" s="1074" t="s">
        <v>877</v>
      </c>
      <c r="Y6" s="1073" t="s">
        <v>881</v>
      </c>
      <c r="Z6" s="1072" t="s">
        <v>882</v>
      </c>
      <c r="AA6" s="25"/>
      <c r="AB6" s="1081" t="s">
        <v>504</v>
      </c>
      <c r="AC6" s="1073" t="s">
        <v>880</v>
      </c>
      <c r="AD6" s="1074" t="s">
        <v>877</v>
      </c>
      <c r="AE6" s="1073" t="s">
        <v>881</v>
      </c>
      <c r="AF6" s="1072" t="s">
        <v>882</v>
      </c>
      <c r="BA6" s="1474"/>
      <c r="BB6" s="1496"/>
      <c r="BC6" s="1496"/>
      <c r="BD6" s="1496"/>
      <c r="BE6" s="1496"/>
      <c r="BF6" s="1496"/>
      <c r="BG6" s="1496"/>
      <c r="BH6" s="1497"/>
      <c r="BI6" s="1497"/>
      <c r="BJ6" s="1497"/>
      <c r="BK6" s="63"/>
      <c r="BL6" s="477"/>
      <c r="BN6" s="1474"/>
      <c r="BO6" s="1496"/>
      <c r="BP6" s="1496"/>
      <c r="BQ6" s="1496"/>
      <c r="BR6" s="1496"/>
      <c r="BS6" s="1496"/>
      <c r="BT6" s="1496"/>
      <c r="BU6" s="1497"/>
      <c r="BV6" s="1497"/>
      <c r="BW6" s="1497"/>
      <c r="BX6" s="63"/>
      <c r="BY6" s="477"/>
    </row>
    <row r="7" spans="1:360" s="5" customFormat="1" ht="29.45" x14ac:dyDescent="0.3">
      <c r="A7" s="139"/>
      <c r="C7" s="15"/>
      <c r="D7" s="15"/>
      <c r="E7" s="98"/>
      <c r="F7" s="98"/>
      <c r="G7" s="140"/>
      <c r="H7" s="140"/>
      <c r="I7" s="140"/>
      <c r="J7" s="1883" t="s">
        <v>1287</v>
      </c>
      <c r="K7" s="492"/>
      <c r="L7" s="492"/>
      <c r="M7" s="832"/>
      <c r="N7" s="548"/>
      <c r="O7" s="1455"/>
      <c r="P7" s="1456"/>
      <c r="R7" s="95"/>
      <c r="S7" s="95"/>
      <c r="T7" s="95"/>
      <c r="U7" s="95"/>
      <c r="V7" s="1081" t="s">
        <v>883</v>
      </c>
      <c r="W7" s="1075" t="s">
        <v>884</v>
      </c>
      <c r="X7" s="1076" t="s">
        <v>885</v>
      </c>
      <c r="Y7" s="1079" t="s">
        <v>1233</v>
      </c>
      <c r="Z7" s="1072" t="s">
        <v>1231</v>
      </c>
      <c r="AA7" s="95"/>
      <c r="AB7" s="1081" t="s">
        <v>883</v>
      </c>
      <c r="AC7" s="1075" t="s">
        <v>884</v>
      </c>
      <c r="AD7" s="1076" t="s">
        <v>885</v>
      </c>
      <c r="AE7" s="1077" t="s">
        <v>877</v>
      </c>
      <c r="AF7"/>
      <c r="BA7" s="139"/>
      <c r="BB7" s="15"/>
      <c r="BC7" s="15"/>
      <c r="BD7" s="15"/>
      <c r="BE7" s="98"/>
      <c r="BF7" s="98"/>
      <c r="BG7" s="140"/>
      <c r="BH7" s="140"/>
      <c r="BI7" s="140"/>
      <c r="BJ7" s="1883" t="s">
        <v>1287</v>
      </c>
      <c r="BK7" s="492"/>
      <c r="BL7" s="1947"/>
      <c r="BN7" s="139"/>
      <c r="BO7" s="15"/>
      <c r="BP7" s="15"/>
      <c r="BQ7" s="15"/>
      <c r="BR7" s="98"/>
      <c r="BS7" s="98"/>
      <c r="BT7" s="140"/>
      <c r="BU7" s="140"/>
      <c r="BV7" s="140"/>
      <c r="BW7" s="1883" t="s">
        <v>1287</v>
      </c>
      <c r="BX7" s="492"/>
      <c r="BY7" s="1947"/>
    </row>
    <row r="8" spans="1:360" s="5" customFormat="1" ht="15.65" x14ac:dyDescent="0.3">
      <c r="A8" s="66" t="s">
        <v>9</v>
      </c>
      <c r="B8" s="66" t="s">
        <v>324</v>
      </c>
      <c r="C8" s="66" t="s">
        <v>325</v>
      </c>
      <c r="D8" s="66" t="s">
        <v>326</v>
      </c>
      <c r="E8" s="66" t="s">
        <v>334</v>
      </c>
      <c r="F8" s="1398" t="s">
        <v>1269</v>
      </c>
      <c r="G8" s="593" t="s">
        <v>328</v>
      </c>
      <c r="H8" s="593" t="s">
        <v>329</v>
      </c>
      <c r="I8" s="1055" t="s">
        <v>506</v>
      </c>
      <c r="J8" s="807" t="s">
        <v>330</v>
      </c>
      <c r="K8" s="593" t="s">
        <v>331</v>
      </c>
      <c r="L8" s="593" t="s">
        <v>332</v>
      </c>
      <c r="M8" s="66" t="s">
        <v>333</v>
      </c>
      <c r="N8" s="548"/>
      <c r="O8" s="1453" t="s">
        <v>368</v>
      </c>
      <c r="P8" s="1454"/>
      <c r="Q8"/>
      <c r="R8"/>
      <c r="S8" s="95"/>
      <c r="T8" s="95"/>
      <c r="U8" s="95"/>
      <c r="V8" s="1408" t="s">
        <v>886</v>
      </c>
      <c r="W8" s="1078"/>
      <c r="X8" s="1079"/>
      <c r="Z8" s="1072" t="s">
        <v>892</v>
      </c>
      <c r="AA8" s="95"/>
      <c r="AB8" s="1081" t="s">
        <v>886</v>
      </c>
      <c r="AC8" s="1078" t="s">
        <v>887</v>
      </c>
      <c r="AD8" s="1079" t="s">
        <v>888</v>
      </c>
      <c r="AE8" s="1079" t="s">
        <v>889</v>
      </c>
      <c r="AF8" s="1072" t="s">
        <v>891</v>
      </c>
      <c r="BA8" s="1398" t="s">
        <v>9</v>
      </c>
      <c r="BB8" s="1398" t="s">
        <v>324</v>
      </c>
      <c r="BC8" s="1398" t="s">
        <v>325</v>
      </c>
      <c r="BD8" s="1398" t="s">
        <v>326</v>
      </c>
      <c r="BE8" s="1398" t="s">
        <v>334</v>
      </c>
      <c r="BF8" s="1398" t="s">
        <v>1269</v>
      </c>
      <c r="BG8" s="1394" t="s">
        <v>328</v>
      </c>
      <c r="BH8" s="1394" t="s">
        <v>329</v>
      </c>
      <c r="BI8" s="1394" t="s">
        <v>506</v>
      </c>
      <c r="BJ8" s="1394" t="s">
        <v>330</v>
      </c>
      <c r="BK8" s="1394" t="s">
        <v>331</v>
      </c>
      <c r="BL8" s="1394" t="s">
        <v>332</v>
      </c>
      <c r="BN8" s="1398" t="s">
        <v>9</v>
      </c>
      <c r="BO8" s="1398" t="s">
        <v>324</v>
      </c>
      <c r="BP8" s="1398" t="s">
        <v>325</v>
      </c>
      <c r="BQ8" s="1398" t="s">
        <v>326</v>
      </c>
      <c r="BR8" s="1398" t="s">
        <v>334</v>
      </c>
      <c r="BS8" s="1398" t="s">
        <v>1269</v>
      </c>
      <c r="BT8" s="1394" t="s">
        <v>328</v>
      </c>
      <c r="BU8" s="1394" t="s">
        <v>329</v>
      </c>
      <c r="BV8" s="1394" t="s">
        <v>506</v>
      </c>
      <c r="BW8" s="1394" t="s">
        <v>330</v>
      </c>
      <c r="BX8" s="1394" t="s">
        <v>331</v>
      </c>
      <c r="BY8" s="1394" t="s">
        <v>332</v>
      </c>
    </row>
    <row r="9" spans="1:360" s="5" customFormat="1" ht="15.05" customHeight="1" x14ac:dyDescent="0.3">
      <c r="A9" s="1677" t="s">
        <v>246</v>
      </c>
      <c r="B9" s="1677"/>
      <c r="C9" s="1677"/>
      <c r="D9" s="1550" t="s">
        <v>868</v>
      </c>
      <c r="E9" s="1550" t="s">
        <v>869</v>
      </c>
      <c r="F9" s="1550" t="s">
        <v>1270</v>
      </c>
      <c r="G9" s="1544" t="s">
        <v>870</v>
      </c>
      <c r="H9" s="1678" t="s">
        <v>672</v>
      </c>
      <c r="I9" s="1679"/>
      <c r="J9" s="1679"/>
      <c r="K9" s="1649" t="s">
        <v>667</v>
      </c>
      <c r="L9" s="1651"/>
      <c r="M9" s="1531" t="s">
        <v>1141</v>
      </c>
      <c r="N9" s="548"/>
      <c r="O9" s="1455"/>
      <c r="P9" s="1456"/>
      <c r="Q9"/>
      <c r="R9"/>
      <c r="S9" s="95"/>
      <c r="T9" s="95"/>
      <c r="U9" s="95"/>
      <c r="V9" s="1084"/>
      <c r="W9" s="1084"/>
      <c r="X9" s="1084"/>
      <c r="Y9" s="1084"/>
      <c r="AA9" s="95"/>
      <c r="AB9" s="1084"/>
      <c r="AC9" s="1084"/>
      <c r="AD9" s="1084"/>
      <c r="AE9" s="1084"/>
      <c r="AF9" s="1072" t="s">
        <v>892</v>
      </c>
      <c r="BA9" s="1677" t="s">
        <v>246</v>
      </c>
      <c r="BB9" s="1677"/>
      <c r="BC9" s="1677"/>
      <c r="BD9" s="1550" t="s">
        <v>868</v>
      </c>
      <c r="BE9" s="1550" t="s">
        <v>869</v>
      </c>
      <c r="BF9" s="1550" t="s">
        <v>1270</v>
      </c>
      <c r="BG9" s="1544" t="s">
        <v>870</v>
      </c>
      <c r="BH9" s="1678" t="s">
        <v>672</v>
      </c>
      <c r="BI9" s="1679"/>
      <c r="BJ9" s="1679"/>
      <c r="BK9" s="1649" t="s">
        <v>667</v>
      </c>
      <c r="BL9" s="1651"/>
      <c r="BN9" s="1677" t="s">
        <v>246</v>
      </c>
      <c r="BO9" s="1677"/>
      <c r="BP9" s="1677"/>
      <c r="BQ9" s="1550" t="s">
        <v>868</v>
      </c>
      <c r="BR9" s="1550" t="s">
        <v>869</v>
      </c>
      <c r="BS9" s="1550" t="s">
        <v>1270</v>
      </c>
      <c r="BT9" s="1544" t="s">
        <v>870</v>
      </c>
      <c r="BU9" s="1678" t="s">
        <v>672</v>
      </c>
      <c r="BV9" s="1679"/>
      <c r="BW9" s="1679"/>
      <c r="BX9" s="1649" t="s">
        <v>667</v>
      </c>
      <c r="BY9" s="1651"/>
    </row>
    <row r="10" spans="1:360" s="5" customFormat="1" ht="44.95" customHeight="1" x14ac:dyDescent="0.3">
      <c r="A10" s="596" t="s">
        <v>90</v>
      </c>
      <c r="B10" s="596" t="s">
        <v>867</v>
      </c>
      <c r="C10" s="596" t="s">
        <v>91</v>
      </c>
      <c r="D10" s="1552"/>
      <c r="E10" s="1552"/>
      <c r="F10" s="1552"/>
      <c r="G10" s="1546"/>
      <c r="H10" s="1053" t="s">
        <v>871</v>
      </c>
      <c r="I10" s="1054" t="s">
        <v>894</v>
      </c>
      <c r="J10" s="1054" t="s">
        <v>1290</v>
      </c>
      <c r="K10" s="303" t="s">
        <v>1230</v>
      </c>
      <c r="L10" s="1054" t="s">
        <v>897</v>
      </c>
      <c r="M10" s="1628"/>
      <c r="N10"/>
      <c r="O10" s="1391" t="s">
        <v>1288</v>
      </c>
      <c r="P10" s="1391" t="s">
        <v>1289</v>
      </c>
      <c r="Q10"/>
      <c r="R10"/>
      <c r="S10" s="95"/>
      <c r="T10" s="95"/>
      <c r="U10" s="95"/>
      <c r="V10" s="1085" t="s">
        <v>890</v>
      </c>
      <c r="W10" s="1080" t="s">
        <v>1232</v>
      </c>
      <c r="X10" s="1084"/>
      <c r="Y10" s="1084"/>
      <c r="Z10"/>
      <c r="AA10" s="95"/>
      <c r="AB10" s="1085" t="s">
        <v>890</v>
      </c>
      <c r="AC10" s="1080" t="s">
        <v>896</v>
      </c>
      <c r="AD10" s="1084"/>
      <c r="AE10" s="1084"/>
      <c r="AF10"/>
      <c r="BA10" s="812" t="s">
        <v>90</v>
      </c>
      <c r="BB10" s="812" t="s">
        <v>867</v>
      </c>
      <c r="BC10" s="812" t="s">
        <v>91</v>
      </c>
      <c r="BD10" s="1552"/>
      <c r="BE10" s="1552"/>
      <c r="BF10" s="1552"/>
      <c r="BG10" s="1546"/>
      <c r="BH10" s="1395" t="s">
        <v>871</v>
      </c>
      <c r="BI10" s="1393" t="s">
        <v>894</v>
      </c>
      <c r="BJ10" s="1393" t="s">
        <v>1290</v>
      </c>
      <c r="BK10" s="303" t="s">
        <v>1230</v>
      </c>
      <c r="BL10" s="1393" t="s">
        <v>897</v>
      </c>
      <c r="BN10" s="812" t="s">
        <v>90</v>
      </c>
      <c r="BO10" s="812" t="s">
        <v>867</v>
      </c>
      <c r="BP10" s="812" t="s">
        <v>91</v>
      </c>
      <c r="BQ10" s="1552"/>
      <c r="BR10" s="1552"/>
      <c r="BS10" s="1552"/>
      <c r="BT10" s="1546"/>
      <c r="BU10" s="1395" t="s">
        <v>871</v>
      </c>
      <c r="BV10" s="1393" t="s">
        <v>894</v>
      </c>
      <c r="BW10" s="1393" t="s">
        <v>1290</v>
      </c>
      <c r="BX10" s="303" t="s">
        <v>1230</v>
      </c>
      <c r="BY10" s="1393" t="s">
        <v>897</v>
      </c>
    </row>
    <row r="11" spans="1:360" customFormat="1" ht="15.5" hidden="1" customHeight="1" x14ac:dyDescent="0.3">
      <c r="M11" s="1532"/>
    </row>
    <row r="12" spans="1:360" ht="15.85" customHeight="1" x14ac:dyDescent="0.3">
      <c r="A12" s="331"/>
      <c r="B12" s="795"/>
      <c r="C12" s="332"/>
      <c r="D12" s="588"/>
      <c r="E12" s="1930"/>
      <c r="F12" s="1928"/>
      <c r="G12" s="765"/>
      <c r="H12" s="765"/>
      <c r="I12" s="1069"/>
      <c r="J12" s="1406"/>
      <c r="K12" s="1404" t="str">
        <f t="shared" ref="K12:K16" si="0">IF(ABS(G12)&gt;0,IF(D12="Yes",IF(ISBLANK(H12),"Col 7 needed",MIN(G12,H12)),+G12),"")</f>
        <v/>
      </c>
      <c r="L12" s="1067" t="str">
        <f>IF(G12&gt;0,+G12-K12,"")</f>
        <v/>
      </c>
      <c r="M12" s="1068"/>
      <c r="N12"/>
      <c r="O12" s="1972" t="str">
        <f>IF(ISNUMBER(K12),+K12/F12,"--")</f>
        <v>--</v>
      </c>
      <c r="P12" s="1885" t="str">
        <f>IF(ISNUMBER(K12),+K12/E12,"--")</f>
        <v>--</v>
      </c>
      <c r="Q12"/>
      <c r="R12"/>
      <c r="S12" s="487"/>
      <c r="BA12" s="1936" t="str">
        <f t="shared" ref="BA12:BA32" si="1">IF($D12="Yes",+A12,"")</f>
        <v/>
      </c>
      <c r="BB12" s="875" t="str">
        <f t="shared" ref="BB12" si="2">IF($D12="Yes",+B12,"")</f>
        <v/>
      </c>
      <c r="BC12" s="1937" t="str">
        <f t="shared" ref="BC12" si="3">IF($D12="Yes",+C12,"")</f>
        <v/>
      </c>
      <c r="BD12" s="875" t="str">
        <f t="shared" ref="BD12" si="4">IF($D12="Yes",+D12,"")</f>
        <v/>
      </c>
      <c r="BE12" s="1934" t="str">
        <f t="shared" ref="BE12:BH12" si="5">IF($D12="Yes",+E12,"")</f>
        <v/>
      </c>
      <c r="BF12" s="1935" t="str">
        <f t="shared" si="5"/>
        <v/>
      </c>
      <c r="BG12" s="1926" t="str">
        <f t="shared" si="5"/>
        <v/>
      </c>
      <c r="BH12" s="1926" t="str">
        <f t="shared" si="5"/>
        <v/>
      </c>
      <c r="BI12" s="1927" t="str">
        <f>IF($D12="Yes",+I12,"")</f>
        <v/>
      </c>
      <c r="BJ12" s="1092" t="str">
        <f t="shared" ref="BJ12" si="6">IF($D12="Yes",+J12,"")</f>
        <v/>
      </c>
      <c r="BK12" s="1404" t="str">
        <f t="shared" ref="BK12" si="7">IF($D12="Yes",+K12,"")</f>
        <v/>
      </c>
      <c r="BL12" s="774" t="str">
        <f t="shared" ref="BL12" si="8">IF($D12="Yes",+L12,"")</f>
        <v/>
      </c>
      <c r="BN12" s="1936" t="str">
        <f>IF($D12="No",+A12,"")</f>
        <v/>
      </c>
      <c r="BO12" s="875" t="str">
        <f>IF($D12="No",+B12,"")</f>
        <v/>
      </c>
      <c r="BP12" s="1937" t="str">
        <f t="shared" ref="BP12:BY12" si="9">IF($D12="No",+C12,"")</f>
        <v/>
      </c>
      <c r="BQ12" s="875" t="str">
        <f t="shared" si="9"/>
        <v/>
      </c>
      <c r="BR12" s="1934" t="str">
        <f t="shared" si="9"/>
        <v/>
      </c>
      <c r="BS12" s="1935" t="str">
        <f t="shared" si="9"/>
        <v/>
      </c>
      <c r="BT12" s="1926" t="str">
        <f t="shared" si="9"/>
        <v/>
      </c>
      <c r="BU12" s="1926" t="str">
        <f t="shared" si="9"/>
        <v/>
      </c>
      <c r="BV12" s="1927" t="str">
        <f t="shared" si="9"/>
        <v/>
      </c>
      <c r="BW12" s="1092" t="str">
        <f t="shared" si="9"/>
        <v/>
      </c>
      <c r="BX12" s="1404" t="str">
        <f t="shared" si="9"/>
        <v/>
      </c>
      <c r="BY12" s="774" t="str">
        <f t="shared" si="9"/>
        <v/>
      </c>
    </row>
    <row r="13" spans="1:360" ht="15.65" x14ac:dyDescent="0.3">
      <c r="A13" s="331"/>
      <c r="B13" s="588"/>
      <c r="C13" s="332"/>
      <c r="D13" s="588"/>
      <c r="E13" s="1930"/>
      <c r="F13" s="1928"/>
      <c r="G13" s="765"/>
      <c r="H13" s="765"/>
      <c r="I13" s="1069"/>
      <c r="J13" s="1092"/>
      <c r="K13" s="1404" t="str">
        <f t="shared" si="0"/>
        <v/>
      </c>
      <c r="L13" s="774" t="str">
        <f t="shared" ref="L13:L31" si="10">IF(G13&gt;0,+G13-K13,"")</f>
        <v/>
      </c>
      <c r="M13" s="836"/>
      <c r="N13"/>
      <c r="O13" s="1972" t="str">
        <f t="shared" ref="O13:O37" si="11">IF(ISNUMBER(K13),+K13/F13,"--")</f>
        <v>--</v>
      </c>
      <c r="P13" s="1885" t="str">
        <f t="shared" ref="P13:P37" si="12">IF(ISNUMBER(K13),+K13/E13,"--")</f>
        <v>--</v>
      </c>
      <c r="Q13"/>
      <c r="R13"/>
      <c r="S13" s="487"/>
      <c r="BA13" s="1936" t="str">
        <f t="shared" si="1"/>
        <v/>
      </c>
      <c r="BB13" s="875" t="str">
        <f t="shared" ref="BB13:BB32" si="13">IF($D13="Yes",+B13,"")</f>
        <v/>
      </c>
      <c r="BC13" s="1937" t="str">
        <f t="shared" ref="BC13:BC32" si="14">IF($D13="Yes",+C13,"")</f>
        <v/>
      </c>
      <c r="BD13" s="875" t="str">
        <f t="shared" ref="BD13:BD32" si="15">IF($D13="Yes",+D13,"")</f>
        <v/>
      </c>
      <c r="BE13" s="1934" t="str">
        <f t="shared" ref="BE13:BE32" si="16">IF($D13="Yes",+E13,"")</f>
        <v/>
      </c>
      <c r="BF13" s="1935" t="str">
        <f t="shared" ref="BF13:BF32" si="17">IF($D13="Yes",+F13,"")</f>
        <v/>
      </c>
      <c r="BG13" s="1926" t="str">
        <f t="shared" ref="BG13:BG32" si="18">IF($D13="Yes",+G13,"")</f>
        <v/>
      </c>
      <c r="BH13" s="1926" t="str">
        <f t="shared" ref="BH13:BH32" si="19">IF($D13="Yes",+H13,"")</f>
        <v/>
      </c>
      <c r="BI13" s="1927" t="str">
        <f t="shared" ref="BI13:BI32" si="20">IF($D13="Yes",+I13,"")</f>
        <v/>
      </c>
      <c r="BJ13" s="1092" t="str">
        <f t="shared" ref="BJ13:BJ32" si="21">IF($D13="Yes",+J13,"")</f>
        <v/>
      </c>
      <c r="BK13" s="1404" t="str">
        <f t="shared" ref="BK13:BK32" si="22">IF($D13="Yes",+K13,"")</f>
        <v/>
      </c>
      <c r="BL13" s="774" t="str">
        <f t="shared" ref="BL13:BL32" si="23">IF($D13="Yes",+L13,"")</f>
        <v/>
      </c>
      <c r="BN13" s="1936" t="str">
        <f t="shared" ref="BN13:BN32" si="24">IF($D13="No",+A13,"")</f>
        <v/>
      </c>
      <c r="BO13" s="875" t="str">
        <f t="shared" ref="BO13:BO32" si="25">IF($D13="No",+B13,"")</f>
        <v/>
      </c>
      <c r="BP13" s="1937" t="str">
        <f t="shared" ref="BP13:BP32" si="26">IF($D13="No",+C13,"")</f>
        <v/>
      </c>
      <c r="BQ13" s="875" t="str">
        <f t="shared" ref="BQ13:BQ32" si="27">IF($D13="No",+D13,"")</f>
        <v/>
      </c>
      <c r="BR13" s="1934" t="str">
        <f t="shared" ref="BR13:BR32" si="28">IF($D13="No",+E13,"")</f>
        <v/>
      </c>
      <c r="BS13" s="1935" t="str">
        <f t="shared" ref="BS13:BS32" si="29">IF($D13="No",+F13,"")</f>
        <v/>
      </c>
      <c r="BT13" s="1926" t="str">
        <f t="shared" ref="BT13:BT32" si="30">IF($D13="No",+G13,"")</f>
        <v/>
      </c>
      <c r="BU13" s="1926" t="str">
        <f t="shared" ref="BU13:BU32" si="31">IF($D13="No",+H13,"")</f>
        <v/>
      </c>
      <c r="BV13" s="1927" t="str">
        <f t="shared" ref="BV13:BV32" si="32">IF($D13="No",+I13,"")</f>
        <v/>
      </c>
      <c r="BW13" s="1092" t="str">
        <f t="shared" ref="BW13:BW32" si="33">IF($D13="No",+J13,"")</f>
        <v/>
      </c>
      <c r="BX13" s="1404" t="str">
        <f t="shared" ref="BX13:BX32" si="34">IF($D13="No",+K13,"")</f>
        <v/>
      </c>
      <c r="BY13" s="774" t="str">
        <f t="shared" ref="BY13:BY32" si="35">IF($D13="No",+L13,"")</f>
        <v/>
      </c>
    </row>
    <row r="14" spans="1:360" ht="15.65" x14ac:dyDescent="0.3">
      <c r="A14" s="331"/>
      <c r="B14" s="588"/>
      <c r="C14" s="332"/>
      <c r="D14" s="588"/>
      <c r="E14" s="1930"/>
      <c r="F14" s="1928"/>
      <c r="G14" s="765"/>
      <c r="H14" s="765"/>
      <c r="I14" s="1069"/>
      <c r="J14" s="1092"/>
      <c r="K14" s="1404" t="str">
        <f t="shared" si="0"/>
        <v/>
      </c>
      <c r="L14" s="774" t="str">
        <f t="shared" si="10"/>
        <v/>
      </c>
      <c r="M14" s="836"/>
      <c r="N14"/>
      <c r="O14" s="1972" t="str">
        <f t="shared" si="11"/>
        <v>--</v>
      </c>
      <c r="P14" s="1885" t="str">
        <f t="shared" si="12"/>
        <v>--</v>
      </c>
      <c r="Q14"/>
      <c r="R14"/>
      <c r="S14" s="487"/>
      <c r="BA14" s="1936" t="str">
        <f t="shared" si="1"/>
        <v/>
      </c>
      <c r="BB14" s="875" t="str">
        <f t="shared" si="13"/>
        <v/>
      </c>
      <c r="BC14" s="1937" t="str">
        <f t="shared" si="14"/>
        <v/>
      </c>
      <c r="BD14" s="875" t="str">
        <f t="shared" si="15"/>
        <v/>
      </c>
      <c r="BE14" s="1934" t="str">
        <f t="shared" si="16"/>
        <v/>
      </c>
      <c r="BF14" s="1935" t="str">
        <f t="shared" si="17"/>
        <v/>
      </c>
      <c r="BG14" s="1926" t="str">
        <f t="shared" si="18"/>
        <v/>
      </c>
      <c r="BH14" s="1926" t="str">
        <f t="shared" si="19"/>
        <v/>
      </c>
      <c r="BI14" s="1927" t="str">
        <f t="shared" si="20"/>
        <v/>
      </c>
      <c r="BJ14" s="1092" t="str">
        <f t="shared" si="21"/>
        <v/>
      </c>
      <c r="BK14" s="1404" t="str">
        <f t="shared" si="22"/>
        <v/>
      </c>
      <c r="BL14" s="774" t="str">
        <f t="shared" si="23"/>
        <v/>
      </c>
      <c r="BN14" s="1936" t="str">
        <f t="shared" si="24"/>
        <v/>
      </c>
      <c r="BO14" s="875" t="str">
        <f t="shared" si="25"/>
        <v/>
      </c>
      <c r="BP14" s="1937" t="str">
        <f t="shared" si="26"/>
        <v/>
      </c>
      <c r="BQ14" s="875" t="str">
        <f t="shared" si="27"/>
        <v/>
      </c>
      <c r="BR14" s="1934" t="str">
        <f t="shared" si="28"/>
        <v/>
      </c>
      <c r="BS14" s="1935" t="str">
        <f t="shared" si="29"/>
        <v/>
      </c>
      <c r="BT14" s="1926" t="str">
        <f t="shared" si="30"/>
        <v/>
      </c>
      <c r="BU14" s="1926" t="str">
        <f t="shared" si="31"/>
        <v/>
      </c>
      <c r="BV14" s="1927" t="str">
        <f t="shared" si="32"/>
        <v/>
      </c>
      <c r="BW14" s="1092" t="str">
        <f t="shared" si="33"/>
        <v/>
      </c>
      <c r="BX14" s="1404" t="str">
        <f t="shared" si="34"/>
        <v/>
      </c>
      <c r="BY14" s="774" t="str">
        <f t="shared" si="35"/>
        <v/>
      </c>
    </row>
    <row r="15" spans="1:360" ht="15.65" x14ac:dyDescent="0.3">
      <c r="A15" s="331"/>
      <c r="B15" s="588"/>
      <c r="C15" s="332"/>
      <c r="D15" s="795"/>
      <c r="E15" s="1930"/>
      <c r="F15" s="1928"/>
      <c r="G15" s="765"/>
      <c r="H15" s="765"/>
      <c r="I15" s="1069"/>
      <c r="J15" s="1092"/>
      <c r="K15" s="1404" t="str">
        <f t="shared" si="0"/>
        <v/>
      </c>
      <c r="L15" s="774" t="str">
        <f t="shared" si="10"/>
        <v/>
      </c>
      <c r="M15" s="836"/>
      <c r="N15"/>
      <c r="O15" s="1972" t="str">
        <f t="shared" si="11"/>
        <v>--</v>
      </c>
      <c r="P15" s="1885" t="str">
        <f t="shared" si="12"/>
        <v>--</v>
      </c>
      <c r="Q15"/>
      <c r="R15"/>
      <c r="S15" s="487"/>
      <c r="BA15" s="1936" t="str">
        <f t="shared" si="1"/>
        <v/>
      </c>
      <c r="BB15" s="875" t="str">
        <f t="shared" si="13"/>
        <v/>
      </c>
      <c r="BC15" s="1937" t="str">
        <f t="shared" si="14"/>
        <v/>
      </c>
      <c r="BD15" s="875" t="str">
        <f t="shared" si="15"/>
        <v/>
      </c>
      <c r="BE15" s="1934" t="str">
        <f t="shared" si="16"/>
        <v/>
      </c>
      <c r="BF15" s="1935" t="str">
        <f t="shared" si="17"/>
        <v/>
      </c>
      <c r="BG15" s="1926" t="str">
        <f t="shared" si="18"/>
        <v/>
      </c>
      <c r="BH15" s="1926" t="str">
        <f t="shared" si="19"/>
        <v/>
      </c>
      <c r="BI15" s="1927" t="str">
        <f t="shared" si="20"/>
        <v/>
      </c>
      <c r="BJ15" s="1092" t="str">
        <f t="shared" si="21"/>
        <v/>
      </c>
      <c r="BK15" s="1404" t="str">
        <f t="shared" si="22"/>
        <v/>
      </c>
      <c r="BL15" s="774" t="str">
        <f t="shared" si="23"/>
        <v/>
      </c>
      <c r="BN15" s="1936" t="str">
        <f t="shared" si="24"/>
        <v/>
      </c>
      <c r="BO15" s="875" t="str">
        <f t="shared" si="25"/>
        <v/>
      </c>
      <c r="BP15" s="1937" t="str">
        <f t="shared" si="26"/>
        <v/>
      </c>
      <c r="BQ15" s="875" t="str">
        <f t="shared" si="27"/>
        <v/>
      </c>
      <c r="BR15" s="1934" t="str">
        <f t="shared" si="28"/>
        <v/>
      </c>
      <c r="BS15" s="1935" t="str">
        <f t="shared" si="29"/>
        <v/>
      </c>
      <c r="BT15" s="1926" t="str">
        <f t="shared" si="30"/>
        <v/>
      </c>
      <c r="BU15" s="1926" t="str">
        <f t="shared" si="31"/>
        <v/>
      </c>
      <c r="BV15" s="1927" t="str">
        <f t="shared" si="32"/>
        <v/>
      </c>
      <c r="BW15" s="1092" t="str">
        <f t="shared" si="33"/>
        <v/>
      </c>
      <c r="BX15" s="1404" t="str">
        <f t="shared" si="34"/>
        <v/>
      </c>
      <c r="BY15" s="774" t="str">
        <f t="shared" si="35"/>
        <v/>
      </c>
    </row>
    <row r="16" spans="1:360" ht="15.65" x14ac:dyDescent="0.3">
      <c r="A16" s="331"/>
      <c r="B16" s="795"/>
      <c r="C16" s="332"/>
      <c r="D16" s="795"/>
      <c r="E16" s="1930"/>
      <c r="F16" s="1928"/>
      <c r="G16" s="765"/>
      <c r="H16" s="765"/>
      <c r="I16" s="1069"/>
      <c r="J16" s="1092"/>
      <c r="K16" s="1404" t="str">
        <f t="shared" si="0"/>
        <v/>
      </c>
      <c r="L16" s="774" t="str">
        <f t="shared" si="10"/>
        <v/>
      </c>
      <c r="M16" s="836"/>
      <c r="N16"/>
      <c r="O16" s="1972" t="str">
        <f t="shared" si="11"/>
        <v>--</v>
      </c>
      <c r="P16" s="1885" t="str">
        <f t="shared" si="12"/>
        <v>--</v>
      </c>
      <c r="Q16"/>
      <c r="R16"/>
      <c r="S16" s="487"/>
      <c r="BA16" s="1936" t="str">
        <f t="shared" si="1"/>
        <v/>
      </c>
      <c r="BB16" s="875" t="str">
        <f t="shared" si="13"/>
        <v/>
      </c>
      <c r="BC16" s="1937" t="str">
        <f t="shared" si="14"/>
        <v/>
      </c>
      <c r="BD16" s="875" t="str">
        <f t="shared" si="15"/>
        <v/>
      </c>
      <c r="BE16" s="1934" t="str">
        <f t="shared" si="16"/>
        <v/>
      </c>
      <c r="BF16" s="1935" t="str">
        <f t="shared" si="17"/>
        <v/>
      </c>
      <c r="BG16" s="1926" t="str">
        <f t="shared" si="18"/>
        <v/>
      </c>
      <c r="BH16" s="1926" t="str">
        <f t="shared" si="19"/>
        <v/>
      </c>
      <c r="BI16" s="1927" t="str">
        <f t="shared" si="20"/>
        <v/>
      </c>
      <c r="BJ16" s="1092" t="str">
        <f t="shared" si="21"/>
        <v/>
      </c>
      <c r="BK16" s="1404" t="str">
        <f t="shared" si="22"/>
        <v/>
      </c>
      <c r="BL16" s="774" t="str">
        <f t="shared" si="23"/>
        <v/>
      </c>
      <c r="BN16" s="1936" t="str">
        <f t="shared" si="24"/>
        <v/>
      </c>
      <c r="BO16" s="875" t="str">
        <f t="shared" si="25"/>
        <v/>
      </c>
      <c r="BP16" s="1937" t="str">
        <f t="shared" si="26"/>
        <v/>
      </c>
      <c r="BQ16" s="875" t="str">
        <f t="shared" si="27"/>
        <v/>
      </c>
      <c r="BR16" s="1934" t="str">
        <f t="shared" si="28"/>
        <v/>
      </c>
      <c r="BS16" s="1935" t="str">
        <f t="shared" si="29"/>
        <v/>
      </c>
      <c r="BT16" s="1926" t="str">
        <f t="shared" si="30"/>
        <v/>
      </c>
      <c r="BU16" s="1926" t="str">
        <f t="shared" si="31"/>
        <v/>
      </c>
      <c r="BV16" s="1927" t="str">
        <f t="shared" si="32"/>
        <v/>
      </c>
      <c r="BW16" s="1092" t="str">
        <f t="shared" si="33"/>
        <v/>
      </c>
      <c r="BX16" s="1404" t="str">
        <f t="shared" si="34"/>
        <v/>
      </c>
      <c r="BY16" s="774" t="str">
        <f t="shared" si="35"/>
        <v/>
      </c>
    </row>
    <row r="17" spans="1:77" ht="15.65" x14ac:dyDescent="0.3">
      <c r="A17" s="331"/>
      <c r="B17" s="588"/>
      <c r="C17" s="332"/>
      <c r="D17" s="795"/>
      <c r="E17" s="1930"/>
      <c r="F17" s="1928"/>
      <c r="G17" s="765"/>
      <c r="H17" s="765"/>
      <c r="I17" s="1069"/>
      <c r="J17" s="1092"/>
      <c r="K17" s="1404" t="str">
        <f>IF(ABS(G17)&gt;0,IF(D17="Yes",IF(ISBLANK(H17),"Col 7 needed",MIN(G17,H17)),+G17),"")</f>
        <v/>
      </c>
      <c r="L17" s="774" t="str">
        <f t="shared" si="10"/>
        <v/>
      </c>
      <c r="M17" s="836"/>
      <c r="N17"/>
      <c r="O17" s="1972" t="str">
        <f t="shared" si="11"/>
        <v>--</v>
      </c>
      <c r="P17" s="1885" t="str">
        <f t="shared" si="12"/>
        <v>--</v>
      </c>
      <c r="Q17"/>
      <c r="R17"/>
      <c r="S17" s="487"/>
      <c r="BA17" s="1936" t="str">
        <f t="shared" si="1"/>
        <v/>
      </c>
      <c r="BB17" s="875" t="str">
        <f t="shared" si="13"/>
        <v/>
      </c>
      <c r="BC17" s="1937" t="str">
        <f t="shared" si="14"/>
        <v/>
      </c>
      <c r="BD17" s="875" t="str">
        <f t="shared" si="15"/>
        <v/>
      </c>
      <c r="BE17" s="1934" t="str">
        <f t="shared" si="16"/>
        <v/>
      </c>
      <c r="BF17" s="1935" t="str">
        <f t="shared" si="17"/>
        <v/>
      </c>
      <c r="BG17" s="1926" t="str">
        <f t="shared" si="18"/>
        <v/>
      </c>
      <c r="BH17" s="1926" t="str">
        <f t="shared" si="19"/>
        <v/>
      </c>
      <c r="BI17" s="1927" t="str">
        <f t="shared" si="20"/>
        <v/>
      </c>
      <c r="BJ17" s="1092" t="str">
        <f t="shared" si="21"/>
        <v/>
      </c>
      <c r="BK17" s="1404" t="str">
        <f t="shared" si="22"/>
        <v/>
      </c>
      <c r="BL17" s="774" t="str">
        <f t="shared" si="23"/>
        <v/>
      </c>
      <c r="BN17" s="1936" t="str">
        <f t="shared" si="24"/>
        <v/>
      </c>
      <c r="BO17" s="875" t="str">
        <f t="shared" si="25"/>
        <v/>
      </c>
      <c r="BP17" s="1937" t="str">
        <f t="shared" si="26"/>
        <v/>
      </c>
      <c r="BQ17" s="875" t="str">
        <f t="shared" si="27"/>
        <v/>
      </c>
      <c r="BR17" s="1934" t="str">
        <f t="shared" si="28"/>
        <v/>
      </c>
      <c r="BS17" s="1935" t="str">
        <f t="shared" si="29"/>
        <v/>
      </c>
      <c r="BT17" s="1926" t="str">
        <f t="shared" si="30"/>
        <v/>
      </c>
      <c r="BU17" s="1926" t="str">
        <f t="shared" si="31"/>
        <v/>
      </c>
      <c r="BV17" s="1927" t="str">
        <f t="shared" si="32"/>
        <v/>
      </c>
      <c r="BW17" s="1092" t="str">
        <f t="shared" si="33"/>
        <v/>
      </c>
      <c r="BX17" s="1404" t="str">
        <f t="shared" si="34"/>
        <v/>
      </c>
      <c r="BY17" s="774" t="str">
        <f t="shared" si="35"/>
        <v/>
      </c>
    </row>
    <row r="18" spans="1:77" ht="15.65" x14ac:dyDescent="0.3">
      <c r="A18" s="331"/>
      <c r="B18" s="795"/>
      <c r="C18" s="332"/>
      <c r="D18" s="795"/>
      <c r="E18" s="1930"/>
      <c r="F18" s="1928"/>
      <c r="G18" s="765"/>
      <c r="H18" s="765"/>
      <c r="I18" s="1069"/>
      <c r="J18" s="1092"/>
      <c r="K18" s="1404" t="str">
        <f t="shared" ref="K18:K32" si="36">IF(ABS(G18)&gt;0,IF(D18="Yes",IF(ISBLANK(H18),"Col 7 needed",MIN(G18,H18)),+G18),"")</f>
        <v/>
      </c>
      <c r="L18" s="774" t="str">
        <f t="shared" ref="L18:L20" si="37">IF(G18&gt;0,+G18-K18,"")</f>
        <v/>
      </c>
      <c r="M18" s="836"/>
      <c r="N18"/>
      <c r="O18" s="1972" t="str">
        <f t="shared" si="11"/>
        <v>--</v>
      </c>
      <c r="P18" s="1885" t="str">
        <f t="shared" si="12"/>
        <v>--</v>
      </c>
      <c r="Q18"/>
      <c r="R18"/>
      <c r="S18" s="487"/>
      <c r="BA18" s="1936" t="str">
        <f t="shared" si="1"/>
        <v/>
      </c>
      <c r="BB18" s="875" t="str">
        <f t="shared" si="13"/>
        <v/>
      </c>
      <c r="BC18" s="1937" t="str">
        <f t="shared" si="14"/>
        <v/>
      </c>
      <c r="BD18" s="875" t="str">
        <f t="shared" si="15"/>
        <v/>
      </c>
      <c r="BE18" s="1934" t="str">
        <f t="shared" si="16"/>
        <v/>
      </c>
      <c r="BF18" s="1935" t="str">
        <f t="shared" si="17"/>
        <v/>
      </c>
      <c r="BG18" s="1926" t="str">
        <f t="shared" si="18"/>
        <v/>
      </c>
      <c r="BH18" s="1926" t="str">
        <f t="shared" si="19"/>
        <v/>
      </c>
      <c r="BI18" s="1927" t="str">
        <f t="shared" si="20"/>
        <v/>
      </c>
      <c r="BJ18" s="1092" t="str">
        <f t="shared" si="21"/>
        <v/>
      </c>
      <c r="BK18" s="1404" t="str">
        <f t="shared" si="22"/>
        <v/>
      </c>
      <c r="BL18" s="774" t="str">
        <f t="shared" si="23"/>
        <v/>
      </c>
      <c r="BN18" s="1936" t="str">
        <f t="shared" si="24"/>
        <v/>
      </c>
      <c r="BO18" s="875" t="str">
        <f t="shared" si="25"/>
        <v/>
      </c>
      <c r="BP18" s="1937" t="str">
        <f t="shared" si="26"/>
        <v/>
      </c>
      <c r="BQ18" s="875" t="str">
        <f t="shared" si="27"/>
        <v/>
      </c>
      <c r="BR18" s="1934" t="str">
        <f t="shared" si="28"/>
        <v/>
      </c>
      <c r="BS18" s="1935" t="str">
        <f t="shared" si="29"/>
        <v/>
      </c>
      <c r="BT18" s="1926" t="str">
        <f t="shared" si="30"/>
        <v/>
      </c>
      <c r="BU18" s="1926" t="str">
        <f t="shared" si="31"/>
        <v/>
      </c>
      <c r="BV18" s="1927" t="str">
        <f t="shared" si="32"/>
        <v/>
      </c>
      <c r="BW18" s="1092" t="str">
        <f t="shared" si="33"/>
        <v/>
      </c>
      <c r="BX18" s="1404" t="str">
        <f t="shared" si="34"/>
        <v/>
      </c>
      <c r="BY18" s="774" t="str">
        <f t="shared" si="35"/>
        <v/>
      </c>
    </row>
    <row r="19" spans="1:77" ht="15.65" x14ac:dyDescent="0.3">
      <c r="A19" s="331"/>
      <c r="B19" s="795"/>
      <c r="C19" s="332"/>
      <c r="D19" s="795"/>
      <c r="E19" s="1930"/>
      <c r="F19" s="1928"/>
      <c r="G19" s="765"/>
      <c r="H19" s="765"/>
      <c r="I19" s="1069"/>
      <c r="J19" s="1092"/>
      <c r="K19" s="1404" t="str">
        <f t="shared" si="36"/>
        <v/>
      </c>
      <c r="L19" s="774" t="str">
        <f t="shared" si="37"/>
        <v/>
      </c>
      <c r="M19" s="836"/>
      <c r="N19"/>
      <c r="O19" s="1972" t="str">
        <f t="shared" si="11"/>
        <v>--</v>
      </c>
      <c r="P19" s="1885" t="str">
        <f t="shared" si="12"/>
        <v>--</v>
      </c>
      <c r="Q19"/>
      <c r="R19"/>
      <c r="S19" s="487"/>
      <c r="BA19" s="1936" t="str">
        <f t="shared" si="1"/>
        <v/>
      </c>
      <c r="BB19" s="875" t="str">
        <f t="shared" si="13"/>
        <v/>
      </c>
      <c r="BC19" s="1937" t="str">
        <f t="shared" si="14"/>
        <v/>
      </c>
      <c r="BD19" s="875" t="str">
        <f t="shared" si="15"/>
        <v/>
      </c>
      <c r="BE19" s="1934" t="str">
        <f t="shared" si="16"/>
        <v/>
      </c>
      <c r="BF19" s="1935" t="str">
        <f t="shared" si="17"/>
        <v/>
      </c>
      <c r="BG19" s="1926" t="str">
        <f t="shared" si="18"/>
        <v/>
      </c>
      <c r="BH19" s="1926" t="str">
        <f t="shared" si="19"/>
        <v/>
      </c>
      <c r="BI19" s="1927" t="str">
        <f t="shared" si="20"/>
        <v/>
      </c>
      <c r="BJ19" s="1092" t="str">
        <f t="shared" si="21"/>
        <v/>
      </c>
      <c r="BK19" s="1404" t="str">
        <f t="shared" si="22"/>
        <v/>
      </c>
      <c r="BL19" s="774" t="str">
        <f t="shared" si="23"/>
        <v/>
      </c>
      <c r="BN19" s="1936" t="str">
        <f t="shared" si="24"/>
        <v/>
      </c>
      <c r="BO19" s="875" t="str">
        <f t="shared" si="25"/>
        <v/>
      </c>
      <c r="BP19" s="1937" t="str">
        <f t="shared" si="26"/>
        <v/>
      </c>
      <c r="BQ19" s="875" t="str">
        <f t="shared" si="27"/>
        <v/>
      </c>
      <c r="BR19" s="1934" t="str">
        <f t="shared" si="28"/>
        <v/>
      </c>
      <c r="BS19" s="1935" t="str">
        <f t="shared" si="29"/>
        <v/>
      </c>
      <c r="BT19" s="1926" t="str">
        <f t="shared" si="30"/>
        <v/>
      </c>
      <c r="BU19" s="1926" t="str">
        <f t="shared" si="31"/>
        <v/>
      </c>
      <c r="BV19" s="1927" t="str">
        <f t="shared" si="32"/>
        <v/>
      </c>
      <c r="BW19" s="1092" t="str">
        <f t="shared" si="33"/>
        <v/>
      </c>
      <c r="BX19" s="1404" t="str">
        <f t="shared" si="34"/>
        <v/>
      </c>
      <c r="BY19" s="774" t="str">
        <f t="shared" si="35"/>
        <v/>
      </c>
    </row>
    <row r="20" spans="1:77" ht="15.65" x14ac:dyDescent="0.3">
      <c r="A20" s="331"/>
      <c r="B20" s="795"/>
      <c r="C20" s="332"/>
      <c r="D20" s="795"/>
      <c r="E20" s="1930"/>
      <c r="F20" s="1928"/>
      <c r="G20" s="765"/>
      <c r="H20" s="765"/>
      <c r="I20" s="1069"/>
      <c r="J20" s="1092"/>
      <c r="K20" s="1404" t="str">
        <f t="shared" si="36"/>
        <v/>
      </c>
      <c r="L20" s="774" t="str">
        <f t="shared" si="37"/>
        <v/>
      </c>
      <c r="M20" s="836"/>
      <c r="N20"/>
      <c r="O20" s="1972" t="str">
        <f t="shared" si="11"/>
        <v>--</v>
      </c>
      <c r="P20" s="1885" t="str">
        <f t="shared" si="12"/>
        <v>--</v>
      </c>
      <c r="Q20"/>
      <c r="R20"/>
      <c r="S20" s="487"/>
      <c r="BA20" s="1936" t="str">
        <f t="shared" si="1"/>
        <v/>
      </c>
      <c r="BB20" s="875" t="str">
        <f t="shared" si="13"/>
        <v/>
      </c>
      <c r="BC20" s="1937" t="str">
        <f t="shared" si="14"/>
        <v/>
      </c>
      <c r="BD20" s="875" t="str">
        <f t="shared" si="15"/>
        <v/>
      </c>
      <c r="BE20" s="1934" t="str">
        <f t="shared" si="16"/>
        <v/>
      </c>
      <c r="BF20" s="1935" t="str">
        <f t="shared" si="17"/>
        <v/>
      </c>
      <c r="BG20" s="1926" t="str">
        <f t="shared" si="18"/>
        <v/>
      </c>
      <c r="BH20" s="1926" t="str">
        <f t="shared" si="19"/>
        <v/>
      </c>
      <c r="BI20" s="1927" t="str">
        <f t="shared" si="20"/>
        <v/>
      </c>
      <c r="BJ20" s="1092" t="str">
        <f t="shared" si="21"/>
        <v/>
      </c>
      <c r="BK20" s="1404" t="str">
        <f t="shared" si="22"/>
        <v/>
      </c>
      <c r="BL20" s="774" t="str">
        <f t="shared" si="23"/>
        <v/>
      </c>
      <c r="BN20" s="1936" t="str">
        <f t="shared" si="24"/>
        <v/>
      </c>
      <c r="BO20" s="875" t="str">
        <f t="shared" si="25"/>
        <v/>
      </c>
      <c r="BP20" s="1937" t="str">
        <f t="shared" si="26"/>
        <v/>
      </c>
      <c r="BQ20" s="875" t="str">
        <f t="shared" si="27"/>
        <v/>
      </c>
      <c r="BR20" s="1934" t="str">
        <f t="shared" si="28"/>
        <v/>
      </c>
      <c r="BS20" s="1935" t="str">
        <f t="shared" si="29"/>
        <v/>
      </c>
      <c r="BT20" s="1926" t="str">
        <f t="shared" si="30"/>
        <v/>
      </c>
      <c r="BU20" s="1926" t="str">
        <f t="shared" si="31"/>
        <v/>
      </c>
      <c r="BV20" s="1927" t="str">
        <f t="shared" si="32"/>
        <v/>
      </c>
      <c r="BW20" s="1092" t="str">
        <f t="shared" si="33"/>
        <v/>
      </c>
      <c r="BX20" s="1404" t="str">
        <f t="shared" si="34"/>
        <v/>
      </c>
      <c r="BY20" s="774" t="str">
        <f t="shared" si="35"/>
        <v/>
      </c>
    </row>
    <row r="21" spans="1:77" ht="15.65" x14ac:dyDescent="0.3">
      <c r="A21" s="331"/>
      <c r="B21" s="795"/>
      <c r="C21" s="332"/>
      <c r="D21" s="795"/>
      <c r="E21" s="1930"/>
      <c r="F21" s="1928"/>
      <c r="G21" s="765"/>
      <c r="H21" s="765"/>
      <c r="I21" s="1069"/>
      <c r="J21" s="1092"/>
      <c r="K21" s="1404" t="str">
        <f t="shared" si="36"/>
        <v/>
      </c>
      <c r="L21" s="774" t="str">
        <f t="shared" ref="L21:L24" si="38">IF(G21&gt;0,+G21-K21,"")</f>
        <v/>
      </c>
      <c r="M21" s="836"/>
      <c r="N21"/>
      <c r="O21" s="1972" t="str">
        <f t="shared" si="11"/>
        <v>--</v>
      </c>
      <c r="P21" s="1885" t="str">
        <f t="shared" si="12"/>
        <v>--</v>
      </c>
      <c r="Q21"/>
      <c r="R21"/>
      <c r="S21" s="487"/>
      <c r="BA21" s="1936" t="str">
        <f t="shared" si="1"/>
        <v/>
      </c>
      <c r="BB21" s="875" t="str">
        <f t="shared" si="13"/>
        <v/>
      </c>
      <c r="BC21" s="1937" t="str">
        <f t="shared" si="14"/>
        <v/>
      </c>
      <c r="BD21" s="875" t="str">
        <f t="shared" si="15"/>
        <v/>
      </c>
      <c r="BE21" s="1934" t="str">
        <f t="shared" si="16"/>
        <v/>
      </c>
      <c r="BF21" s="1935" t="str">
        <f t="shared" si="17"/>
        <v/>
      </c>
      <c r="BG21" s="1926" t="str">
        <f t="shared" si="18"/>
        <v/>
      </c>
      <c r="BH21" s="1926" t="str">
        <f t="shared" si="19"/>
        <v/>
      </c>
      <c r="BI21" s="1927" t="str">
        <f t="shared" si="20"/>
        <v/>
      </c>
      <c r="BJ21" s="1092" t="str">
        <f t="shared" si="21"/>
        <v/>
      </c>
      <c r="BK21" s="1404" t="str">
        <f t="shared" si="22"/>
        <v/>
      </c>
      <c r="BL21" s="774" t="str">
        <f t="shared" si="23"/>
        <v/>
      </c>
      <c r="BN21" s="1936" t="str">
        <f t="shared" si="24"/>
        <v/>
      </c>
      <c r="BO21" s="875" t="str">
        <f t="shared" si="25"/>
        <v/>
      </c>
      <c r="BP21" s="1937" t="str">
        <f t="shared" si="26"/>
        <v/>
      </c>
      <c r="BQ21" s="875" t="str">
        <f t="shared" si="27"/>
        <v/>
      </c>
      <c r="BR21" s="1934" t="str">
        <f t="shared" si="28"/>
        <v/>
      </c>
      <c r="BS21" s="1935" t="str">
        <f t="shared" si="29"/>
        <v/>
      </c>
      <c r="BT21" s="1926" t="str">
        <f t="shared" si="30"/>
        <v/>
      </c>
      <c r="BU21" s="1926" t="str">
        <f t="shared" si="31"/>
        <v/>
      </c>
      <c r="BV21" s="1927" t="str">
        <f t="shared" si="32"/>
        <v/>
      </c>
      <c r="BW21" s="1092" t="str">
        <f t="shared" si="33"/>
        <v/>
      </c>
      <c r="BX21" s="1404" t="str">
        <f t="shared" si="34"/>
        <v/>
      </c>
      <c r="BY21" s="774" t="str">
        <f t="shared" si="35"/>
        <v/>
      </c>
    </row>
    <row r="22" spans="1:77" ht="15.65" x14ac:dyDescent="0.3">
      <c r="A22" s="331"/>
      <c r="B22" s="795"/>
      <c r="C22" s="332"/>
      <c r="D22" s="795"/>
      <c r="E22" s="1930"/>
      <c r="F22" s="1928"/>
      <c r="G22" s="765"/>
      <c r="H22" s="765"/>
      <c r="I22" s="1069"/>
      <c r="J22" s="1092"/>
      <c r="K22" s="1404" t="str">
        <f t="shared" si="36"/>
        <v/>
      </c>
      <c r="L22" s="774" t="str">
        <f t="shared" si="38"/>
        <v/>
      </c>
      <c r="M22" s="836"/>
      <c r="N22"/>
      <c r="O22" s="1972" t="str">
        <f t="shared" si="11"/>
        <v>--</v>
      </c>
      <c r="P22" s="1885" t="str">
        <f t="shared" si="12"/>
        <v>--</v>
      </c>
      <c r="Q22"/>
      <c r="R22"/>
      <c r="S22" s="487"/>
      <c r="BA22" s="1936" t="str">
        <f t="shared" si="1"/>
        <v/>
      </c>
      <c r="BB22" s="875" t="str">
        <f t="shared" si="13"/>
        <v/>
      </c>
      <c r="BC22" s="1937" t="str">
        <f t="shared" si="14"/>
        <v/>
      </c>
      <c r="BD22" s="875" t="str">
        <f t="shared" si="15"/>
        <v/>
      </c>
      <c r="BE22" s="1934" t="str">
        <f t="shared" si="16"/>
        <v/>
      </c>
      <c r="BF22" s="1935" t="str">
        <f t="shared" si="17"/>
        <v/>
      </c>
      <c r="BG22" s="1926" t="str">
        <f t="shared" si="18"/>
        <v/>
      </c>
      <c r="BH22" s="1926" t="str">
        <f t="shared" si="19"/>
        <v/>
      </c>
      <c r="BI22" s="1927" t="str">
        <f t="shared" si="20"/>
        <v/>
      </c>
      <c r="BJ22" s="1092" t="str">
        <f t="shared" si="21"/>
        <v/>
      </c>
      <c r="BK22" s="1404" t="str">
        <f t="shared" si="22"/>
        <v/>
      </c>
      <c r="BL22" s="774" t="str">
        <f t="shared" si="23"/>
        <v/>
      </c>
      <c r="BN22" s="1936" t="str">
        <f t="shared" si="24"/>
        <v/>
      </c>
      <c r="BO22" s="875" t="str">
        <f t="shared" si="25"/>
        <v/>
      </c>
      <c r="BP22" s="1937" t="str">
        <f t="shared" si="26"/>
        <v/>
      </c>
      <c r="BQ22" s="875" t="str">
        <f t="shared" si="27"/>
        <v/>
      </c>
      <c r="BR22" s="1934" t="str">
        <f t="shared" si="28"/>
        <v/>
      </c>
      <c r="BS22" s="1935" t="str">
        <f t="shared" si="29"/>
        <v/>
      </c>
      <c r="BT22" s="1926" t="str">
        <f t="shared" si="30"/>
        <v/>
      </c>
      <c r="BU22" s="1926" t="str">
        <f t="shared" si="31"/>
        <v/>
      </c>
      <c r="BV22" s="1927" t="str">
        <f t="shared" si="32"/>
        <v/>
      </c>
      <c r="BW22" s="1092" t="str">
        <f t="shared" si="33"/>
        <v/>
      </c>
      <c r="BX22" s="1404" t="str">
        <f t="shared" si="34"/>
        <v/>
      </c>
      <c r="BY22" s="774" t="str">
        <f t="shared" si="35"/>
        <v/>
      </c>
    </row>
    <row r="23" spans="1:77" ht="15.65" x14ac:dyDescent="0.3">
      <c r="A23" s="331"/>
      <c r="B23" s="795"/>
      <c r="C23" s="332"/>
      <c r="D23" s="795"/>
      <c r="E23" s="1930"/>
      <c r="F23" s="1928"/>
      <c r="G23" s="765"/>
      <c r="H23" s="765"/>
      <c r="I23" s="1069"/>
      <c r="J23" s="1092"/>
      <c r="K23" s="1404" t="str">
        <f t="shared" si="36"/>
        <v/>
      </c>
      <c r="L23" s="774" t="str">
        <f t="shared" si="38"/>
        <v/>
      </c>
      <c r="M23" s="836"/>
      <c r="N23"/>
      <c r="O23" s="1972" t="str">
        <f t="shared" si="11"/>
        <v>--</v>
      </c>
      <c r="P23" s="1885" t="str">
        <f t="shared" si="12"/>
        <v>--</v>
      </c>
      <c r="Q23"/>
      <c r="R23"/>
      <c r="S23" s="487"/>
      <c r="BA23" s="1936" t="str">
        <f t="shared" si="1"/>
        <v/>
      </c>
      <c r="BB23" s="875" t="str">
        <f t="shared" si="13"/>
        <v/>
      </c>
      <c r="BC23" s="1937" t="str">
        <f t="shared" si="14"/>
        <v/>
      </c>
      <c r="BD23" s="875" t="str">
        <f t="shared" si="15"/>
        <v/>
      </c>
      <c r="BE23" s="1934" t="str">
        <f t="shared" si="16"/>
        <v/>
      </c>
      <c r="BF23" s="1935" t="str">
        <f t="shared" si="17"/>
        <v/>
      </c>
      <c r="BG23" s="1926" t="str">
        <f t="shared" si="18"/>
        <v/>
      </c>
      <c r="BH23" s="1926" t="str">
        <f t="shared" si="19"/>
        <v/>
      </c>
      <c r="BI23" s="1927" t="str">
        <f t="shared" si="20"/>
        <v/>
      </c>
      <c r="BJ23" s="1092" t="str">
        <f t="shared" si="21"/>
        <v/>
      </c>
      <c r="BK23" s="1404" t="str">
        <f t="shared" si="22"/>
        <v/>
      </c>
      <c r="BL23" s="774" t="str">
        <f t="shared" si="23"/>
        <v/>
      </c>
      <c r="BN23" s="1936" t="str">
        <f t="shared" si="24"/>
        <v/>
      </c>
      <c r="BO23" s="875" t="str">
        <f t="shared" si="25"/>
        <v/>
      </c>
      <c r="BP23" s="1937" t="str">
        <f t="shared" si="26"/>
        <v/>
      </c>
      <c r="BQ23" s="875" t="str">
        <f t="shared" si="27"/>
        <v/>
      </c>
      <c r="BR23" s="1934" t="str">
        <f t="shared" si="28"/>
        <v/>
      </c>
      <c r="BS23" s="1935" t="str">
        <f t="shared" si="29"/>
        <v/>
      </c>
      <c r="BT23" s="1926" t="str">
        <f t="shared" si="30"/>
        <v/>
      </c>
      <c r="BU23" s="1926" t="str">
        <f t="shared" si="31"/>
        <v/>
      </c>
      <c r="BV23" s="1927" t="str">
        <f t="shared" si="32"/>
        <v/>
      </c>
      <c r="BW23" s="1092" t="str">
        <f t="shared" si="33"/>
        <v/>
      </c>
      <c r="BX23" s="1404" t="str">
        <f t="shared" si="34"/>
        <v/>
      </c>
      <c r="BY23" s="774" t="str">
        <f t="shared" si="35"/>
        <v/>
      </c>
    </row>
    <row r="24" spans="1:77" ht="15.65" x14ac:dyDescent="0.3">
      <c r="A24" s="331"/>
      <c r="B24" s="795"/>
      <c r="C24" s="332"/>
      <c r="D24" s="795"/>
      <c r="E24" s="1930"/>
      <c r="F24" s="1928"/>
      <c r="G24" s="765"/>
      <c r="H24" s="765"/>
      <c r="I24" s="1069"/>
      <c r="J24" s="1092"/>
      <c r="K24" s="1404" t="str">
        <f t="shared" si="36"/>
        <v/>
      </c>
      <c r="L24" s="774" t="str">
        <f t="shared" si="38"/>
        <v/>
      </c>
      <c r="M24" s="836"/>
      <c r="N24"/>
      <c r="O24" s="1972" t="str">
        <f t="shared" si="11"/>
        <v>--</v>
      </c>
      <c r="P24" s="1885" t="str">
        <f t="shared" si="12"/>
        <v>--</v>
      </c>
      <c r="Q24"/>
      <c r="R24"/>
      <c r="S24" s="487"/>
      <c r="BA24" s="1936" t="str">
        <f t="shared" si="1"/>
        <v/>
      </c>
      <c r="BB24" s="875" t="str">
        <f t="shared" si="13"/>
        <v/>
      </c>
      <c r="BC24" s="1937" t="str">
        <f t="shared" si="14"/>
        <v/>
      </c>
      <c r="BD24" s="875" t="str">
        <f t="shared" si="15"/>
        <v/>
      </c>
      <c r="BE24" s="1934" t="str">
        <f t="shared" si="16"/>
        <v/>
      </c>
      <c r="BF24" s="1935" t="str">
        <f t="shared" si="17"/>
        <v/>
      </c>
      <c r="BG24" s="1926" t="str">
        <f t="shared" si="18"/>
        <v/>
      </c>
      <c r="BH24" s="1926" t="str">
        <f t="shared" si="19"/>
        <v/>
      </c>
      <c r="BI24" s="1927" t="str">
        <f t="shared" si="20"/>
        <v/>
      </c>
      <c r="BJ24" s="1092" t="str">
        <f t="shared" si="21"/>
        <v/>
      </c>
      <c r="BK24" s="1404" t="str">
        <f t="shared" si="22"/>
        <v/>
      </c>
      <c r="BL24" s="774" t="str">
        <f t="shared" si="23"/>
        <v/>
      </c>
      <c r="BN24" s="1936" t="str">
        <f t="shared" si="24"/>
        <v/>
      </c>
      <c r="BO24" s="875" t="str">
        <f t="shared" si="25"/>
        <v/>
      </c>
      <c r="BP24" s="1937" t="str">
        <f t="shared" si="26"/>
        <v/>
      </c>
      <c r="BQ24" s="875" t="str">
        <f t="shared" si="27"/>
        <v/>
      </c>
      <c r="BR24" s="1934" t="str">
        <f t="shared" si="28"/>
        <v/>
      </c>
      <c r="BS24" s="1935" t="str">
        <f t="shared" si="29"/>
        <v/>
      </c>
      <c r="BT24" s="1926" t="str">
        <f t="shared" si="30"/>
        <v/>
      </c>
      <c r="BU24" s="1926" t="str">
        <f t="shared" si="31"/>
        <v/>
      </c>
      <c r="BV24" s="1927" t="str">
        <f t="shared" si="32"/>
        <v/>
      </c>
      <c r="BW24" s="1092" t="str">
        <f t="shared" si="33"/>
        <v/>
      </c>
      <c r="BX24" s="1404" t="str">
        <f t="shared" si="34"/>
        <v/>
      </c>
      <c r="BY24" s="774" t="str">
        <f t="shared" si="35"/>
        <v/>
      </c>
    </row>
    <row r="25" spans="1:77" ht="15.65" x14ac:dyDescent="0.3">
      <c r="A25" s="331"/>
      <c r="B25" s="588"/>
      <c r="C25" s="332"/>
      <c r="D25" s="588"/>
      <c r="E25" s="1930"/>
      <c r="F25" s="1928"/>
      <c r="G25" s="765"/>
      <c r="H25" s="765"/>
      <c r="I25" s="1069"/>
      <c r="J25" s="1092"/>
      <c r="K25" s="1404" t="str">
        <f t="shared" si="36"/>
        <v/>
      </c>
      <c r="L25" s="774" t="str">
        <f t="shared" si="10"/>
        <v/>
      </c>
      <c r="M25" s="836"/>
      <c r="N25"/>
      <c r="O25" s="1972" t="str">
        <f t="shared" si="11"/>
        <v>--</v>
      </c>
      <c r="P25" s="1885" t="str">
        <f t="shared" si="12"/>
        <v>--</v>
      </c>
      <c r="Q25"/>
      <c r="R25"/>
      <c r="S25" s="487"/>
      <c r="BA25" s="1936" t="str">
        <f t="shared" si="1"/>
        <v/>
      </c>
      <c r="BB25" s="875" t="str">
        <f t="shared" si="13"/>
        <v/>
      </c>
      <c r="BC25" s="1937" t="str">
        <f t="shared" si="14"/>
        <v/>
      </c>
      <c r="BD25" s="875" t="str">
        <f t="shared" si="15"/>
        <v/>
      </c>
      <c r="BE25" s="1934" t="str">
        <f t="shared" si="16"/>
        <v/>
      </c>
      <c r="BF25" s="1935" t="str">
        <f t="shared" si="17"/>
        <v/>
      </c>
      <c r="BG25" s="1926" t="str">
        <f t="shared" si="18"/>
        <v/>
      </c>
      <c r="BH25" s="1926" t="str">
        <f t="shared" si="19"/>
        <v/>
      </c>
      <c r="BI25" s="1927" t="str">
        <f t="shared" si="20"/>
        <v/>
      </c>
      <c r="BJ25" s="1092" t="str">
        <f t="shared" si="21"/>
        <v/>
      </c>
      <c r="BK25" s="1404" t="str">
        <f t="shared" si="22"/>
        <v/>
      </c>
      <c r="BL25" s="774" t="str">
        <f t="shared" si="23"/>
        <v/>
      </c>
      <c r="BN25" s="1936" t="str">
        <f t="shared" si="24"/>
        <v/>
      </c>
      <c r="BO25" s="875" t="str">
        <f t="shared" si="25"/>
        <v/>
      </c>
      <c r="BP25" s="1937" t="str">
        <f t="shared" si="26"/>
        <v/>
      </c>
      <c r="BQ25" s="875" t="str">
        <f t="shared" si="27"/>
        <v/>
      </c>
      <c r="BR25" s="1934" t="str">
        <f t="shared" si="28"/>
        <v/>
      </c>
      <c r="BS25" s="1935" t="str">
        <f t="shared" si="29"/>
        <v/>
      </c>
      <c r="BT25" s="1926" t="str">
        <f t="shared" si="30"/>
        <v/>
      </c>
      <c r="BU25" s="1926" t="str">
        <f t="shared" si="31"/>
        <v/>
      </c>
      <c r="BV25" s="1927" t="str">
        <f t="shared" si="32"/>
        <v/>
      </c>
      <c r="BW25" s="1092" t="str">
        <f t="shared" si="33"/>
        <v/>
      </c>
      <c r="BX25" s="1404" t="str">
        <f t="shared" si="34"/>
        <v/>
      </c>
      <c r="BY25" s="774" t="str">
        <f t="shared" si="35"/>
        <v/>
      </c>
    </row>
    <row r="26" spans="1:77" ht="15.65" x14ac:dyDescent="0.3">
      <c r="A26" s="331"/>
      <c r="B26" s="588"/>
      <c r="C26" s="332"/>
      <c r="D26" s="588"/>
      <c r="E26" s="1930"/>
      <c r="F26" s="1928"/>
      <c r="G26" s="765"/>
      <c r="H26" s="765"/>
      <c r="I26" s="1069"/>
      <c r="J26" s="1092"/>
      <c r="K26" s="1404" t="str">
        <f t="shared" si="36"/>
        <v/>
      </c>
      <c r="L26" s="774" t="str">
        <f t="shared" si="10"/>
        <v/>
      </c>
      <c r="M26" s="836"/>
      <c r="N26"/>
      <c r="O26" s="1972" t="str">
        <f t="shared" si="11"/>
        <v>--</v>
      </c>
      <c r="P26" s="1885" t="str">
        <f t="shared" si="12"/>
        <v>--</v>
      </c>
      <c r="Q26"/>
      <c r="R26"/>
      <c r="S26" s="487"/>
      <c r="BA26" s="1936" t="str">
        <f t="shared" si="1"/>
        <v/>
      </c>
      <c r="BB26" s="875" t="str">
        <f t="shared" si="13"/>
        <v/>
      </c>
      <c r="BC26" s="1937" t="str">
        <f t="shared" si="14"/>
        <v/>
      </c>
      <c r="BD26" s="875" t="str">
        <f t="shared" si="15"/>
        <v/>
      </c>
      <c r="BE26" s="1934" t="str">
        <f t="shared" si="16"/>
        <v/>
      </c>
      <c r="BF26" s="1935" t="str">
        <f t="shared" si="17"/>
        <v/>
      </c>
      <c r="BG26" s="1926" t="str">
        <f t="shared" si="18"/>
        <v/>
      </c>
      <c r="BH26" s="1926" t="str">
        <f t="shared" si="19"/>
        <v/>
      </c>
      <c r="BI26" s="1927" t="str">
        <f t="shared" si="20"/>
        <v/>
      </c>
      <c r="BJ26" s="1092" t="str">
        <f t="shared" si="21"/>
        <v/>
      </c>
      <c r="BK26" s="1404" t="str">
        <f t="shared" si="22"/>
        <v/>
      </c>
      <c r="BL26" s="774" t="str">
        <f t="shared" si="23"/>
        <v/>
      </c>
      <c r="BN26" s="1936" t="str">
        <f t="shared" si="24"/>
        <v/>
      </c>
      <c r="BO26" s="875" t="str">
        <f t="shared" si="25"/>
        <v/>
      </c>
      <c r="BP26" s="1937" t="str">
        <f t="shared" si="26"/>
        <v/>
      </c>
      <c r="BQ26" s="875" t="str">
        <f t="shared" si="27"/>
        <v/>
      </c>
      <c r="BR26" s="1934" t="str">
        <f t="shared" si="28"/>
        <v/>
      </c>
      <c r="BS26" s="1935" t="str">
        <f t="shared" si="29"/>
        <v/>
      </c>
      <c r="BT26" s="1926" t="str">
        <f t="shared" si="30"/>
        <v/>
      </c>
      <c r="BU26" s="1926" t="str">
        <f t="shared" si="31"/>
        <v/>
      </c>
      <c r="BV26" s="1927" t="str">
        <f t="shared" si="32"/>
        <v/>
      </c>
      <c r="BW26" s="1092" t="str">
        <f t="shared" si="33"/>
        <v/>
      </c>
      <c r="BX26" s="1404" t="str">
        <f t="shared" si="34"/>
        <v/>
      </c>
      <c r="BY26" s="774" t="str">
        <f t="shared" si="35"/>
        <v/>
      </c>
    </row>
    <row r="27" spans="1:77" ht="15.65" x14ac:dyDescent="0.3">
      <c r="A27" s="331"/>
      <c r="B27" s="588"/>
      <c r="C27" s="332"/>
      <c r="D27" s="588"/>
      <c r="E27" s="1930"/>
      <c r="F27" s="1928"/>
      <c r="G27" s="765"/>
      <c r="H27" s="765"/>
      <c r="I27" s="1069"/>
      <c r="J27" s="1092"/>
      <c r="K27" s="1404" t="str">
        <f t="shared" si="36"/>
        <v/>
      </c>
      <c r="L27" s="774" t="str">
        <f t="shared" si="10"/>
        <v/>
      </c>
      <c r="M27" s="836"/>
      <c r="N27"/>
      <c r="O27" s="1972" t="str">
        <f t="shared" si="11"/>
        <v>--</v>
      </c>
      <c r="P27" s="1885" t="str">
        <f t="shared" si="12"/>
        <v>--</v>
      </c>
      <c r="Q27"/>
      <c r="R27"/>
      <c r="S27" s="487"/>
      <c r="BA27" s="1936" t="str">
        <f t="shared" si="1"/>
        <v/>
      </c>
      <c r="BB27" s="875" t="str">
        <f t="shared" si="13"/>
        <v/>
      </c>
      <c r="BC27" s="1937" t="str">
        <f t="shared" si="14"/>
        <v/>
      </c>
      <c r="BD27" s="875" t="str">
        <f t="shared" si="15"/>
        <v/>
      </c>
      <c r="BE27" s="1934" t="str">
        <f t="shared" si="16"/>
        <v/>
      </c>
      <c r="BF27" s="1935" t="str">
        <f t="shared" si="17"/>
        <v/>
      </c>
      <c r="BG27" s="1926" t="str">
        <f t="shared" si="18"/>
        <v/>
      </c>
      <c r="BH27" s="1926" t="str">
        <f t="shared" si="19"/>
        <v/>
      </c>
      <c r="BI27" s="1927" t="str">
        <f t="shared" si="20"/>
        <v/>
      </c>
      <c r="BJ27" s="1092" t="str">
        <f t="shared" si="21"/>
        <v/>
      </c>
      <c r="BK27" s="1404" t="str">
        <f t="shared" si="22"/>
        <v/>
      </c>
      <c r="BL27" s="774" t="str">
        <f t="shared" si="23"/>
        <v/>
      </c>
      <c r="BN27" s="1936" t="str">
        <f t="shared" si="24"/>
        <v/>
      </c>
      <c r="BO27" s="875" t="str">
        <f t="shared" si="25"/>
        <v/>
      </c>
      <c r="BP27" s="1937" t="str">
        <f t="shared" si="26"/>
        <v/>
      </c>
      <c r="BQ27" s="875" t="str">
        <f t="shared" si="27"/>
        <v/>
      </c>
      <c r="BR27" s="1934" t="str">
        <f t="shared" si="28"/>
        <v/>
      </c>
      <c r="BS27" s="1935" t="str">
        <f t="shared" si="29"/>
        <v/>
      </c>
      <c r="BT27" s="1926" t="str">
        <f t="shared" si="30"/>
        <v/>
      </c>
      <c r="BU27" s="1926" t="str">
        <f t="shared" si="31"/>
        <v/>
      </c>
      <c r="BV27" s="1927" t="str">
        <f t="shared" si="32"/>
        <v/>
      </c>
      <c r="BW27" s="1092" t="str">
        <f t="shared" si="33"/>
        <v/>
      </c>
      <c r="BX27" s="1404" t="str">
        <f t="shared" si="34"/>
        <v/>
      </c>
      <c r="BY27" s="774" t="str">
        <f t="shared" si="35"/>
        <v/>
      </c>
    </row>
    <row r="28" spans="1:77" ht="15.65" x14ac:dyDescent="0.3">
      <c r="A28" s="331"/>
      <c r="B28" s="588"/>
      <c r="C28" s="332"/>
      <c r="D28" s="588"/>
      <c r="E28" s="1930"/>
      <c r="F28" s="1928"/>
      <c r="G28" s="765"/>
      <c r="H28" s="765"/>
      <c r="I28" s="1069"/>
      <c r="J28" s="1092"/>
      <c r="K28" s="1404" t="str">
        <f t="shared" si="36"/>
        <v/>
      </c>
      <c r="L28" s="774" t="str">
        <f t="shared" si="10"/>
        <v/>
      </c>
      <c r="M28" s="836"/>
      <c r="N28"/>
      <c r="O28" s="1972" t="str">
        <f t="shared" si="11"/>
        <v>--</v>
      </c>
      <c r="P28" s="1885" t="str">
        <f t="shared" si="12"/>
        <v>--</v>
      </c>
      <c r="Q28"/>
      <c r="R28"/>
      <c r="BA28" s="1936" t="str">
        <f t="shared" si="1"/>
        <v/>
      </c>
      <c r="BB28" s="875" t="str">
        <f t="shared" si="13"/>
        <v/>
      </c>
      <c r="BC28" s="1937" t="str">
        <f t="shared" si="14"/>
        <v/>
      </c>
      <c r="BD28" s="875" t="str">
        <f t="shared" si="15"/>
        <v/>
      </c>
      <c r="BE28" s="1934" t="str">
        <f t="shared" si="16"/>
        <v/>
      </c>
      <c r="BF28" s="1935" t="str">
        <f t="shared" si="17"/>
        <v/>
      </c>
      <c r="BG28" s="1926" t="str">
        <f t="shared" si="18"/>
        <v/>
      </c>
      <c r="BH28" s="1926" t="str">
        <f t="shared" si="19"/>
        <v/>
      </c>
      <c r="BI28" s="1927" t="str">
        <f t="shared" si="20"/>
        <v/>
      </c>
      <c r="BJ28" s="1092" t="str">
        <f t="shared" si="21"/>
        <v/>
      </c>
      <c r="BK28" s="1404" t="str">
        <f t="shared" si="22"/>
        <v/>
      </c>
      <c r="BL28" s="774" t="str">
        <f t="shared" si="23"/>
        <v/>
      </c>
      <c r="BN28" s="1936" t="str">
        <f t="shared" si="24"/>
        <v/>
      </c>
      <c r="BO28" s="875" t="str">
        <f t="shared" si="25"/>
        <v/>
      </c>
      <c r="BP28" s="1937" t="str">
        <f t="shared" si="26"/>
        <v/>
      </c>
      <c r="BQ28" s="875" t="str">
        <f t="shared" si="27"/>
        <v/>
      </c>
      <c r="BR28" s="1934" t="str">
        <f t="shared" si="28"/>
        <v/>
      </c>
      <c r="BS28" s="1935" t="str">
        <f t="shared" si="29"/>
        <v/>
      </c>
      <c r="BT28" s="1926" t="str">
        <f t="shared" si="30"/>
        <v/>
      </c>
      <c r="BU28" s="1926" t="str">
        <f t="shared" si="31"/>
        <v/>
      </c>
      <c r="BV28" s="1927" t="str">
        <f t="shared" si="32"/>
        <v/>
      </c>
      <c r="BW28" s="1092" t="str">
        <f t="shared" si="33"/>
        <v/>
      </c>
      <c r="BX28" s="1404" t="str">
        <f t="shared" si="34"/>
        <v/>
      </c>
      <c r="BY28" s="774" t="str">
        <f t="shared" si="35"/>
        <v/>
      </c>
    </row>
    <row r="29" spans="1:77" ht="15.65" x14ac:dyDescent="0.3">
      <c r="A29" s="331"/>
      <c r="B29" s="588"/>
      <c r="C29" s="332"/>
      <c r="D29" s="588"/>
      <c r="E29" s="1930"/>
      <c r="F29" s="1928"/>
      <c r="G29" s="765"/>
      <c r="H29" s="765"/>
      <c r="I29" s="1069"/>
      <c r="J29" s="1092"/>
      <c r="K29" s="1404" t="str">
        <f t="shared" si="36"/>
        <v/>
      </c>
      <c r="L29" s="774" t="str">
        <f t="shared" si="10"/>
        <v/>
      </c>
      <c r="M29" s="836"/>
      <c r="N29"/>
      <c r="O29" s="1972" t="str">
        <f t="shared" si="11"/>
        <v>--</v>
      </c>
      <c r="P29" s="1885" t="str">
        <f t="shared" si="12"/>
        <v>--</v>
      </c>
      <c r="Q29"/>
      <c r="R29"/>
      <c r="BA29" s="1936" t="str">
        <f t="shared" si="1"/>
        <v/>
      </c>
      <c r="BB29" s="875" t="str">
        <f t="shared" si="13"/>
        <v/>
      </c>
      <c r="BC29" s="1937" t="str">
        <f t="shared" si="14"/>
        <v/>
      </c>
      <c r="BD29" s="875" t="str">
        <f t="shared" si="15"/>
        <v/>
      </c>
      <c r="BE29" s="1934" t="str">
        <f t="shared" si="16"/>
        <v/>
      </c>
      <c r="BF29" s="1935" t="str">
        <f t="shared" si="17"/>
        <v/>
      </c>
      <c r="BG29" s="1926" t="str">
        <f t="shared" si="18"/>
        <v/>
      </c>
      <c r="BH29" s="1926" t="str">
        <f t="shared" si="19"/>
        <v/>
      </c>
      <c r="BI29" s="1927" t="str">
        <f t="shared" si="20"/>
        <v/>
      </c>
      <c r="BJ29" s="1092" t="str">
        <f t="shared" si="21"/>
        <v/>
      </c>
      <c r="BK29" s="1404" t="str">
        <f t="shared" si="22"/>
        <v/>
      </c>
      <c r="BL29" s="774" t="str">
        <f t="shared" si="23"/>
        <v/>
      </c>
      <c r="BN29" s="1936" t="str">
        <f t="shared" si="24"/>
        <v/>
      </c>
      <c r="BO29" s="875" t="str">
        <f t="shared" si="25"/>
        <v/>
      </c>
      <c r="BP29" s="1937" t="str">
        <f t="shared" si="26"/>
        <v/>
      </c>
      <c r="BQ29" s="875" t="str">
        <f t="shared" si="27"/>
        <v/>
      </c>
      <c r="BR29" s="1934" t="str">
        <f t="shared" si="28"/>
        <v/>
      </c>
      <c r="BS29" s="1935" t="str">
        <f t="shared" si="29"/>
        <v/>
      </c>
      <c r="BT29" s="1926" t="str">
        <f t="shared" si="30"/>
        <v/>
      </c>
      <c r="BU29" s="1926" t="str">
        <f t="shared" si="31"/>
        <v/>
      </c>
      <c r="BV29" s="1927" t="str">
        <f t="shared" si="32"/>
        <v/>
      </c>
      <c r="BW29" s="1092" t="str">
        <f t="shared" si="33"/>
        <v/>
      </c>
      <c r="BX29" s="1404" t="str">
        <f t="shared" si="34"/>
        <v/>
      </c>
      <c r="BY29" s="774" t="str">
        <f t="shared" si="35"/>
        <v/>
      </c>
    </row>
    <row r="30" spans="1:77" ht="15.65" x14ac:dyDescent="0.3">
      <c r="A30" s="331"/>
      <c r="B30" s="795"/>
      <c r="C30" s="332"/>
      <c r="D30" s="795"/>
      <c r="E30" s="1930"/>
      <c r="F30" s="1928"/>
      <c r="G30" s="765"/>
      <c r="H30" s="765"/>
      <c r="I30" s="1069"/>
      <c r="J30" s="1092"/>
      <c r="K30" s="1404" t="str">
        <f t="shared" si="36"/>
        <v/>
      </c>
      <c r="L30" s="774" t="str">
        <f t="shared" ref="L30" si="39">IF(G30&gt;0,+G30-K30,"")</f>
        <v/>
      </c>
      <c r="M30" s="836"/>
      <c r="N30"/>
      <c r="O30" s="1972" t="str">
        <f t="shared" si="11"/>
        <v>--</v>
      </c>
      <c r="P30" s="1885" t="str">
        <f t="shared" si="12"/>
        <v>--</v>
      </c>
      <c r="Q30"/>
      <c r="R30"/>
      <c r="BA30" s="1936" t="str">
        <f t="shared" si="1"/>
        <v/>
      </c>
      <c r="BB30" s="875" t="str">
        <f t="shared" si="13"/>
        <v/>
      </c>
      <c r="BC30" s="1937" t="str">
        <f t="shared" si="14"/>
        <v/>
      </c>
      <c r="BD30" s="875" t="str">
        <f t="shared" si="15"/>
        <v/>
      </c>
      <c r="BE30" s="1934" t="str">
        <f t="shared" si="16"/>
        <v/>
      </c>
      <c r="BF30" s="1935" t="str">
        <f t="shared" si="17"/>
        <v/>
      </c>
      <c r="BG30" s="1926" t="str">
        <f t="shared" si="18"/>
        <v/>
      </c>
      <c r="BH30" s="1926" t="str">
        <f t="shared" si="19"/>
        <v/>
      </c>
      <c r="BI30" s="1927" t="str">
        <f t="shared" si="20"/>
        <v/>
      </c>
      <c r="BJ30" s="1092" t="str">
        <f t="shared" si="21"/>
        <v/>
      </c>
      <c r="BK30" s="1404" t="str">
        <f t="shared" si="22"/>
        <v/>
      </c>
      <c r="BL30" s="774" t="str">
        <f t="shared" si="23"/>
        <v/>
      </c>
      <c r="BN30" s="1936" t="str">
        <f t="shared" si="24"/>
        <v/>
      </c>
      <c r="BO30" s="875" t="str">
        <f t="shared" si="25"/>
        <v/>
      </c>
      <c r="BP30" s="1937" t="str">
        <f t="shared" si="26"/>
        <v/>
      </c>
      <c r="BQ30" s="875" t="str">
        <f t="shared" si="27"/>
        <v/>
      </c>
      <c r="BR30" s="1934" t="str">
        <f t="shared" si="28"/>
        <v/>
      </c>
      <c r="BS30" s="1935" t="str">
        <f t="shared" si="29"/>
        <v/>
      </c>
      <c r="BT30" s="1926" t="str">
        <f t="shared" si="30"/>
        <v/>
      </c>
      <c r="BU30" s="1926" t="str">
        <f t="shared" si="31"/>
        <v/>
      </c>
      <c r="BV30" s="1927" t="str">
        <f t="shared" si="32"/>
        <v/>
      </c>
      <c r="BW30" s="1092" t="str">
        <f t="shared" si="33"/>
        <v/>
      </c>
      <c r="BX30" s="1404" t="str">
        <f t="shared" si="34"/>
        <v/>
      </c>
      <c r="BY30" s="774" t="str">
        <f t="shared" si="35"/>
        <v/>
      </c>
    </row>
    <row r="31" spans="1:77" ht="15.65" x14ac:dyDescent="0.3">
      <c r="A31" s="331"/>
      <c r="B31" s="588"/>
      <c r="C31" s="332"/>
      <c r="D31" s="588"/>
      <c r="E31" s="1930"/>
      <c r="F31" s="1928"/>
      <c r="G31" s="765"/>
      <c r="H31" s="765"/>
      <c r="I31" s="1069"/>
      <c r="J31" s="1092"/>
      <c r="K31" s="1404" t="str">
        <f t="shared" si="36"/>
        <v/>
      </c>
      <c r="L31" s="774" t="str">
        <f t="shared" si="10"/>
        <v/>
      </c>
      <c r="M31" s="836"/>
      <c r="N31"/>
      <c r="O31" s="1972" t="str">
        <f t="shared" si="11"/>
        <v>--</v>
      </c>
      <c r="P31" s="1885" t="str">
        <f t="shared" si="12"/>
        <v>--</v>
      </c>
      <c r="Q31"/>
      <c r="R31"/>
      <c r="BA31" s="1936" t="str">
        <f t="shared" si="1"/>
        <v/>
      </c>
      <c r="BB31" s="875" t="str">
        <f t="shared" si="13"/>
        <v/>
      </c>
      <c r="BC31" s="1937" t="str">
        <f t="shared" si="14"/>
        <v/>
      </c>
      <c r="BD31" s="875" t="str">
        <f t="shared" si="15"/>
        <v/>
      </c>
      <c r="BE31" s="1934" t="str">
        <f t="shared" si="16"/>
        <v/>
      </c>
      <c r="BF31" s="1935" t="str">
        <f t="shared" si="17"/>
        <v/>
      </c>
      <c r="BG31" s="1926" t="str">
        <f t="shared" si="18"/>
        <v/>
      </c>
      <c r="BH31" s="1926" t="str">
        <f t="shared" si="19"/>
        <v/>
      </c>
      <c r="BI31" s="1927" t="str">
        <f t="shared" si="20"/>
        <v/>
      </c>
      <c r="BJ31" s="1092" t="str">
        <f t="shared" si="21"/>
        <v/>
      </c>
      <c r="BK31" s="1404" t="str">
        <f t="shared" si="22"/>
        <v/>
      </c>
      <c r="BL31" s="774" t="str">
        <f t="shared" si="23"/>
        <v/>
      </c>
      <c r="BN31" s="1936" t="str">
        <f t="shared" si="24"/>
        <v/>
      </c>
      <c r="BO31" s="875" t="str">
        <f t="shared" si="25"/>
        <v/>
      </c>
      <c r="BP31" s="1937" t="str">
        <f t="shared" si="26"/>
        <v/>
      </c>
      <c r="BQ31" s="875" t="str">
        <f t="shared" si="27"/>
        <v/>
      </c>
      <c r="BR31" s="1934" t="str">
        <f t="shared" si="28"/>
        <v/>
      </c>
      <c r="BS31" s="1935" t="str">
        <f t="shared" si="29"/>
        <v/>
      </c>
      <c r="BT31" s="1926" t="str">
        <f t="shared" si="30"/>
        <v/>
      </c>
      <c r="BU31" s="1926" t="str">
        <f t="shared" si="31"/>
        <v/>
      </c>
      <c r="BV31" s="1927" t="str">
        <f t="shared" si="32"/>
        <v/>
      </c>
      <c r="BW31" s="1092" t="str">
        <f t="shared" si="33"/>
        <v/>
      </c>
      <c r="BX31" s="1404" t="str">
        <f t="shared" si="34"/>
        <v/>
      </c>
      <c r="BY31" s="774" t="str">
        <f t="shared" si="35"/>
        <v/>
      </c>
    </row>
    <row r="32" spans="1:77" ht="15.65" x14ac:dyDescent="0.3">
      <c r="A32" s="331"/>
      <c r="B32" s="795"/>
      <c r="C32" s="332"/>
      <c r="D32" s="795"/>
      <c r="E32" s="1930"/>
      <c r="F32" s="1928"/>
      <c r="G32" s="765"/>
      <c r="H32" s="765"/>
      <c r="I32" s="1069"/>
      <c r="J32" s="1092"/>
      <c r="K32" s="1404" t="str">
        <f t="shared" si="36"/>
        <v/>
      </c>
      <c r="L32" s="774" t="str">
        <f t="shared" ref="L32" si="40">IF(G32&gt;0,+G32-K32,"")</f>
        <v/>
      </c>
      <c r="M32" s="836"/>
      <c r="N32"/>
      <c r="O32" s="1972" t="str">
        <f t="shared" si="11"/>
        <v>--</v>
      </c>
      <c r="P32" s="1885" t="str">
        <f t="shared" si="12"/>
        <v>--</v>
      </c>
      <c r="Q32"/>
      <c r="R32"/>
      <c r="BA32" s="1936" t="str">
        <f t="shared" si="1"/>
        <v/>
      </c>
      <c r="BB32" s="875" t="str">
        <f t="shared" si="13"/>
        <v/>
      </c>
      <c r="BC32" s="1937" t="str">
        <f t="shared" si="14"/>
        <v/>
      </c>
      <c r="BD32" s="875" t="str">
        <f t="shared" si="15"/>
        <v/>
      </c>
      <c r="BE32" s="1934" t="str">
        <f t="shared" si="16"/>
        <v/>
      </c>
      <c r="BF32" s="1935" t="str">
        <f t="shared" si="17"/>
        <v/>
      </c>
      <c r="BG32" s="1926" t="str">
        <f t="shared" si="18"/>
        <v/>
      </c>
      <c r="BH32" s="1926" t="str">
        <f t="shared" si="19"/>
        <v/>
      </c>
      <c r="BI32" s="1927" t="str">
        <f t="shared" si="20"/>
        <v/>
      </c>
      <c r="BJ32" s="1092" t="str">
        <f t="shared" si="21"/>
        <v/>
      </c>
      <c r="BK32" s="1404" t="str">
        <f t="shared" si="22"/>
        <v/>
      </c>
      <c r="BL32" s="774" t="str">
        <f t="shared" si="23"/>
        <v/>
      </c>
      <c r="BN32" s="1936" t="str">
        <f t="shared" si="24"/>
        <v/>
      </c>
      <c r="BO32" s="875" t="str">
        <f t="shared" si="25"/>
        <v/>
      </c>
      <c r="BP32" s="1937" t="str">
        <f t="shared" si="26"/>
        <v/>
      </c>
      <c r="BQ32" s="875" t="str">
        <f t="shared" si="27"/>
        <v/>
      </c>
      <c r="BR32" s="1934" t="str">
        <f t="shared" si="28"/>
        <v/>
      </c>
      <c r="BS32" s="1935" t="str">
        <f t="shared" si="29"/>
        <v/>
      </c>
      <c r="BT32" s="1926" t="str">
        <f t="shared" si="30"/>
        <v/>
      </c>
      <c r="BU32" s="1926" t="str">
        <f t="shared" si="31"/>
        <v/>
      </c>
      <c r="BV32" s="1927" t="str">
        <f t="shared" si="32"/>
        <v/>
      </c>
      <c r="BW32" s="1092" t="str">
        <f t="shared" si="33"/>
        <v/>
      </c>
      <c r="BX32" s="1404" t="str">
        <f t="shared" si="34"/>
        <v/>
      </c>
      <c r="BY32" s="774" t="str">
        <f t="shared" si="35"/>
        <v/>
      </c>
    </row>
    <row r="33" spans="1:77" ht="15.65" x14ac:dyDescent="0.3">
      <c r="A33" s="1086" t="s">
        <v>898</v>
      </c>
      <c r="B33" s="1087"/>
      <c r="C33" s="1088"/>
      <c r="D33" s="1087"/>
      <c r="E33" s="1931"/>
      <c r="F33" s="1929"/>
      <c r="G33" s="1093"/>
      <c r="H33" s="1090"/>
      <c r="I33" s="1403"/>
      <c r="J33" s="1092"/>
      <c r="K33" s="1405"/>
      <c r="L33" s="1092"/>
      <c r="M33" s="1091"/>
      <c r="N33"/>
      <c r="O33" s="1972" t="str">
        <f t="shared" si="11"/>
        <v>--</v>
      </c>
      <c r="P33" s="1885" t="str">
        <f t="shared" si="12"/>
        <v>--</v>
      </c>
      <c r="Q33"/>
      <c r="R33"/>
      <c r="BA33" s="1086" t="s">
        <v>898</v>
      </c>
      <c r="BB33" s="1087"/>
      <c r="BC33" s="1088"/>
      <c r="BD33" s="1087"/>
      <c r="BE33" s="1089"/>
      <c r="BF33" s="1089"/>
      <c r="BG33" s="1093"/>
      <c r="BH33" s="1090"/>
      <c r="BI33" s="1403"/>
      <c r="BJ33" s="1092"/>
      <c r="BK33" s="1405"/>
      <c r="BL33" s="1092"/>
      <c r="BN33" s="1086" t="s">
        <v>898</v>
      </c>
      <c r="BO33" s="1087"/>
      <c r="BP33" s="1088"/>
      <c r="BQ33" s="1087"/>
      <c r="BR33" s="1089"/>
      <c r="BS33" s="1089"/>
      <c r="BT33" s="1093"/>
      <c r="BU33" s="1090"/>
      <c r="BV33" s="1403"/>
      <c r="BW33" s="1092"/>
      <c r="BX33" s="1405"/>
      <c r="BY33" s="1092"/>
    </row>
    <row r="34" spans="1:77" ht="15.65" x14ac:dyDescent="0.3">
      <c r="A34" s="331"/>
      <c r="B34" s="795"/>
      <c r="C34" s="332"/>
      <c r="D34" s="795"/>
      <c r="E34" s="1930"/>
      <c r="F34" s="1928"/>
      <c r="G34" s="765"/>
      <c r="H34" s="765"/>
      <c r="I34" s="1069"/>
      <c r="J34" s="1092"/>
      <c r="K34" s="765"/>
      <c r="L34" s="765"/>
      <c r="M34" s="836"/>
      <c r="N34"/>
      <c r="O34" s="1972" t="str">
        <f t="shared" si="11"/>
        <v>--</v>
      </c>
      <c r="P34" s="1885" t="str">
        <f t="shared" si="12"/>
        <v>--</v>
      </c>
      <c r="Q34"/>
      <c r="R34"/>
      <c r="BA34" s="1936" t="str">
        <f t="shared" ref="BA34:BA38" si="41">IF($D34="Yes",+A34,"")</f>
        <v/>
      </c>
      <c r="BB34" s="875" t="str">
        <f t="shared" ref="BB34:BB38" si="42">IF($D34="Yes",+B34,"")</f>
        <v/>
      </c>
      <c r="BC34" s="1937" t="str">
        <f t="shared" ref="BC34:BC38" si="43">IF($D34="Yes",+C34,"")</f>
        <v/>
      </c>
      <c r="BD34" s="875" t="str">
        <f t="shared" ref="BD34:BD38" si="44">IF($D34="Yes",+D34,"")</f>
        <v/>
      </c>
      <c r="BE34" s="1925"/>
      <c r="BF34" s="1925"/>
      <c r="BG34" s="1926"/>
      <c r="BH34" s="1926"/>
      <c r="BI34" s="1927"/>
      <c r="BJ34" s="1092"/>
      <c r="BK34" s="1926"/>
      <c r="BL34" s="1926"/>
      <c r="BN34" s="1936" t="str">
        <f t="shared" ref="BN34:BN38" si="45">IF($D34="No",+A34,"")</f>
        <v/>
      </c>
      <c r="BO34" s="875" t="str">
        <f t="shared" ref="BO34:BO38" si="46">IF($D34="No",+B34,"")</f>
        <v/>
      </c>
      <c r="BP34" s="1937" t="str">
        <f t="shared" ref="BP34:BP38" si="47">IF($D34="No",+C34,"")</f>
        <v/>
      </c>
      <c r="BQ34" s="875" t="str">
        <f t="shared" ref="BQ34:BQ38" si="48">IF($D34="No",+D34,"")</f>
        <v/>
      </c>
      <c r="BR34" s="1934" t="str">
        <f t="shared" ref="BR34:BR38" si="49">IF($D34="No",+E34,"")</f>
        <v/>
      </c>
      <c r="BS34" s="1935" t="str">
        <f t="shared" ref="BS34:BS38" si="50">IF($D34="No",+F34,"")</f>
        <v/>
      </c>
      <c r="BT34" s="1926" t="str">
        <f t="shared" ref="BT34:BT38" si="51">IF($D34="No",+G34,"")</f>
        <v/>
      </c>
      <c r="BU34" s="1926" t="str">
        <f t="shared" ref="BU34:BU38" si="52">IF($D34="No",+H34,"")</f>
        <v/>
      </c>
      <c r="BV34" s="1927" t="str">
        <f t="shared" ref="BV34:BV38" si="53">IF($D34="No",+I34,"")</f>
        <v/>
      </c>
      <c r="BW34" s="1092" t="str">
        <f t="shared" ref="BW34:BW38" si="54">IF($D34="No",+J34,"")</f>
        <v/>
      </c>
      <c r="BX34" s="1404" t="str">
        <f t="shared" ref="BX34:BX38" si="55">IF($D34="No",+K34,"")</f>
        <v/>
      </c>
      <c r="BY34" s="774" t="str">
        <f t="shared" ref="BY34:BY38" si="56">IF($D34="No",+L34,"")</f>
        <v/>
      </c>
    </row>
    <row r="35" spans="1:77" ht="15.65" x14ac:dyDescent="0.3">
      <c r="A35" s="331"/>
      <c r="B35" s="588"/>
      <c r="C35" s="332"/>
      <c r="D35" s="588"/>
      <c r="E35" s="1930"/>
      <c r="F35" s="1928"/>
      <c r="G35" s="765"/>
      <c r="H35" s="765"/>
      <c r="I35" s="1069"/>
      <c r="J35" s="1092"/>
      <c r="K35" s="765"/>
      <c r="L35" s="765"/>
      <c r="M35" s="836"/>
      <c r="N35"/>
      <c r="O35" s="1972" t="str">
        <f t="shared" si="11"/>
        <v>--</v>
      </c>
      <c r="P35" s="1885" t="str">
        <f t="shared" si="12"/>
        <v>--</v>
      </c>
      <c r="Q35"/>
      <c r="R35"/>
      <c r="BA35" s="1936" t="str">
        <f t="shared" si="41"/>
        <v/>
      </c>
      <c r="BB35" s="875" t="str">
        <f t="shared" si="42"/>
        <v/>
      </c>
      <c r="BC35" s="1937" t="str">
        <f t="shared" si="43"/>
        <v/>
      </c>
      <c r="BD35" s="875" t="str">
        <f t="shared" si="44"/>
        <v/>
      </c>
      <c r="BE35" s="1925"/>
      <c r="BF35" s="1925"/>
      <c r="BG35" s="1926"/>
      <c r="BH35" s="1926"/>
      <c r="BI35" s="1927"/>
      <c r="BJ35" s="1092"/>
      <c r="BK35" s="1926"/>
      <c r="BL35" s="1926"/>
      <c r="BN35" s="1936" t="str">
        <f t="shared" si="45"/>
        <v/>
      </c>
      <c r="BO35" s="875" t="str">
        <f t="shared" si="46"/>
        <v/>
      </c>
      <c r="BP35" s="1937" t="str">
        <f t="shared" si="47"/>
        <v/>
      </c>
      <c r="BQ35" s="875" t="str">
        <f t="shared" si="48"/>
        <v/>
      </c>
      <c r="BR35" s="1934" t="str">
        <f t="shared" si="49"/>
        <v/>
      </c>
      <c r="BS35" s="1935" t="str">
        <f t="shared" si="50"/>
        <v/>
      </c>
      <c r="BT35" s="1926" t="str">
        <f t="shared" si="51"/>
        <v/>
      </c>
      <c r="BU35" s="1926" t="str">
        <f t="shared" si="52"/>
        <v/>
      </c>
      <c r="BV35" s="1927" t="str">
        <f t="shared" si="53"/>
        <v/>
      </c>
      <c r="BW35" s="1092" t="str">
        <f t="shared" si="54"/>
        <v/>
      </c>
      <c r="BX35" s="1404" t="str">
        <f t="shared" si="55"/>
        <v/>
      </c>
      <c r="BY35" s="774" t="str">
        <f t="shared" si="56"/>
        <v/>
      </c>
    </row>
    <row r="36" spans="1:77" ht="15.65" x14ac:dyDescent="0.3">
      <c r="A36" s="331"/>
      <c r="B36" s="588"/>
      <c r="C36" s="332"/>
      <c r="D36" s="588"/>
      <c r="E36" s="1930"/>
      <c r="F36" s="1928"/>
      <c r="G36" s="765"/>
      <c r="H36" s="765"/>
      <c r="I36" s="1069"/>
      <c r="J36" s="1092"/>
      <c r="K36" s="765"/>
      <c r="L36" s="765"/>
      <c r="M36" s="836"/>
      <c r="N36"/>
      <c r="O36" s="1972" t="str">
        <f t="shared" si="11"/>
        <v>--</v>
      </c>
      <c r="P36" s="1885" t="str">
        <f t="shared" si="12"/>
        <v>--</v>
      </c>
      <c r="Q36"/>
      <c r="R36"/>
      <c r="BA36" s="1936" t="str">
        <f t="shared" si="41"/>
        <v/>
      </c>
      <c r="BB36" s="875" t="str">
        <f t="shared" si="42"/>
        <v/>
      </c>
      <c r="BC36" s="1937" t="str">
        <f t="shared" si="43"/>
        <v/>
      </c>
      <c r="BD36" s="875" t="str">
        <f t="shared" si="44"/>
        <v/>
      </c>
      <c r="BE36" s="1925"/>
      <c r="BF36" s="1925"/>
      <c r="BG36" s="1926"/>
      <c r="BH36" s="1926"/>
      <c r="BI36" s="1927"/>
      <c r="BJ36" s="1092"/>
      <c r="BK36" s="1926"/>
      <c r="BL36" s="1926"/>
      <c r="BN36" s="1936" t="str">
        <f t="shared" si="45"/>
        <v/>
      </c>
      <c r="BO36" s="875" t="str">
        <f t="shared" si="46"/>
        <v/>
      </c>
      <c r="BP36" s="1937" t="str">
        <f t="shared" si="47"/>
        <v/>
      </c>
      <c r="BQ36" s="875" t="str">
        <f t="shared" si="48"/>
        <v/>
      </c>
      <c r="BR36" s="1934" t="str">
        <f t="shared" si="49"/>
        <v/>
      </c>
      <c r="BS36" s="1935" t="str">
        <f t="shared" si="50"/>
        <v/>
      </c>
      <c r="BT36" s="1926" t="str">
        <f t="shared" si="51"/>
        <v/>
      </c>
      <c r="BU36" s="1926" t="str">
        <f t="shared" si="52"/>
        <v/>
      </c>
      <c r="BV36" s="1927" t="str">
        <f t="shared" si="53"/>
        <v/>
      </c>
      <c r="BW36" s="1092" t="str">
        <f t="shared" si="54"/>
        <v/>
      </c>
      <c r="BX36" s="1404" t="str">
        <f t="shared" si="55"/>
        <v/>
      </c>
      <c r="BY36" s="774" t="str">
        <f t="shared" si="56"/>
        <v/>
      </c>
    </row>
    <row r="37" spans="1:77" ht="15.65" x14ac:dyDescent="0.3">
      <c r="A37" s="331"/>
      <c r="B37" s="588"/>
      <c r="C37" s="332"/>
      <c r="D37" s="588"/>
      <c r="E37" s="1930"/>
      <c r="F37" s="1928"/>
      <c r="G37" s="765"/>
      <c r="H37" s="765"/>
      <c r="I37" s="1069"/>
      <c r="J37" s="1092"/>
      <c r="K37" s="765"/>
      <c r="L37" s="765"/>
      <c r="M37" s="836"/>
      <c r="N37"/>
      <c r="O37" s="1972" t="str">
        <f t="shared" si="11"/>
        <v>--</v>
      </c>
      <c r="P37" s="1885" t="str">
        <f t="shared" si="12"/>
        <v>--</v>
      </c>
      <c r="Q37"/>
      <c r="R37"/>
      <c r="BA37" s="1936" t="str">
        <f t="shared" si="41"/>
        <v/>
      </c>
      <c r="BB37" s="875" t="str">
        <f t="shared" si="42"/>
        <v/>
      </c>
      <c r="BC37" s="1937" t="str">
        <f t="shared" si="43"/>
        <v/>
      </c>
      <c r="BD37" s="875" t="str">
        <f t="shared" si="44"/>
        <v/>
      </c>
      <c r="BE37" s="1925"/>
      <c r="BF37" s="1925"/>
      <c r="BG37" s="1926"/>
      <c r="BH37" s="1926"/>
      <c r="BI37" s="1927"/>
      <c r="BJ37" s="1092"/>
      <c r="BK37" s="1926"/>
      <c r="BL37" s="1926"/>
      <c r="BN37" s="1936" t="str">
        <f t="shared" si="45"/>
        <v/>
      </c>
      <c r="BO37" s="875" t="str">
        <f t="shared" si="46"/>
        <v/>
      </c>
      <c r="BP37" s="1937" t="str">
        <f t="shared" si="47"/>
        <v/>
      </c>
      <c r="BQ37" s="875" t="str">
        <f t="shared" si="48"/>
        <v/>
      </c>
      <c r="BR37" s="1934" t="str">
        <f t="shared" si="49"/>
        <v/>
      </c>
      <c r="BS37" s="1935" t="str">
        <f t="shared" si="50"/>
        <v/>
      </c>
      <c r="BT37" s="1926" t="str">
        <f t="shared" si="51"/>
        <v/>
      </c>
      <c r="BU37" s="1926" t="str">
        <f t="shared" si="52"/>
        <v/>
      </c>
      <c r="BV37" s="1927" t="str">
        <f t="shared" si="53"/>
        <v/>
      </c>
      <c r="BW37" s="1092" t="str">
        <f t="shared" si="54"/>
        <v/>
      </c>
      <c r="BX37" s="1404" t="str">
        <f t="shared" si="55"/>
        <v/>
      </c>
      <c r="BY37" s="774" t="str">
        <f t="shared" si="56"/>
        <v/>
      </c>
    </row>
    <row r="38" spans="1:77" ht="16.3" thickBot="1" x14ac:dyDescent="0.35">
      <c r="A38" s="331"/>
      <c r="B38" s="588"/>
      <c r="C38" s="332"/>
      <c r="D38" s="588"/>
      <c r="E38" s="1930"/>
      <c r="F38" s="1928"/>
      <c r="G38" s="765"/>
      <c r="H38" s="765"/>
      <c r="I38" s="1069"/>
      <c r="J38" s="1092"/>
      <c r="K38" s="765"/>
      <c r="L38" s="765"/>
      <c r="M38" s="836"/>
      <c r="N38"/>
      <c r="O38" s="1972" t="str">
        <f>IF(ISNUMBER(K38),+K38/F38,"--")</f>
        <v>--</v>
      </c>
      <c r="P38" s="1885" t="str">
        <f>IF(ISNUMBER(K38),+K38/E38,"--")</f>
        <v>--</v>
      </c>
      <c r="Q38"/>
      <c r="R38"/>
      <c r="BA38" s="1936" t="str">
        <f t="shared" si="41"/>
        <v/>
      </c>
      <c r="BB38" s="875" t="str">
        <f t="shared" si="42"/>
        <v/>
      </c>
      <c r="BC38" s="1937" t="str">
        <f t="shared" si="43"/>
        <v/>
      </c>
      <c r="BD38" s="875" t="str">
        <f t="shared" si="44"/>
        <v/>
      </c>
      <c r="BE38" s="1925"/>
      <c r="BF38" s="1925"/>
      <c r="BG38" s="1926"/>
      <c r="BH38" s="1926"/>
      <c r="BI38" s="1927"/>
      <c r="BJ38" s="1092"/>
      <c r="BK38" s="1926"/>
      <c r="BL38" s="1926"/>
      <c r="BN38" s="1936" t="str">
        <f t="shared" si="45"/>
        <v/>
      </c>
      <c r="BO38" s="875" t="str">
        <f t="shared" si="46"/>
        <v/>
      </c>
      <c r="BP38" s="1937" t="str">
        <f t="shared" si="47"/>
        <v/>
      </c>
      <c r="BQ38" s="875" t="str">
        <f t="shared" si="48"/>
        <v/>
      </c>
      <c r="BR38" s="1934" t="str">
        <f t="shared" si="49"/>
        <v/>
      </c>
      <c r="BS38" s="1935" t="str">
        <f t="shared" si="50"/>
        <v/>
      </c>
      <c r="BT38" s="1926" t="str">
        <f t="shared" si="51"/>
        <v/>
      </c>
      <c r="BU38" s="1926" t="str">
        <f t="shared" si="52"/>
        <v/>
      </c>
      <c r="BV38" s="1927" t="str">
        <f t="shared" si="53"/>
        <v/>
      </c>
      <c r="BW38" s="1092" t="str">
        <f t="shared" si="54"/>
        <v/>
      </c>
      <c r="BX38" s="1404" t="str">
        <f t="shared" si="55"/>
        <v/>
      </c>
      <c r="BY38" s="774" t="str">
        <f t="shared" si="56"/>
        <v/>
      </c>
    </row>
    <row r="39" spans="1:77" ht="11.15" hidden="1" customHeight="1" x14ac:dyDescent="0.3">
      <c r="A39" s="137"/>
      <c r="B39" s="5"/>
      <c r="C39" s="5"/>
      <c r="D39" s="5"/>
      <c r="E39" s="1932"/>
      <c r="F39" s="5"/>
      <c r="G39" s="5"/>
      <c r="H39" s="5"/>
      <c r="I39" s="5"/>
      <c r="J39" s="5"/>
      <c r="K39" s="490"/>
      <c r="L39" s="833"/>
      <c r="M39" s="216"/>
      <c r="N39"/>
      <c r="O39" s="1973" t="str">
        <f t="shared" ref="O13:O40" si="57">IF(ISNUMBER(K39),+K39/F39,"")</f>
        <v/>
      </c>
      <c r="P39"/>
      <c r="Q39"/>
      <c r="R39"/>
      <c r="BA39" s="137"/>
      <c r="BB39" s="5"/>
      <c r="BC39" s="5"/>
      <c r="BD39" s="5"/>
      <c r="BE39" s="5"/>
      <c r="BF39" s="5"/>
      <c r="BG39" s="5"/>
      <c r="BH39" s="5"/>
      <c r="BI39" s="5"/>
      <c r="BJ39" s="5"/>
      <c r="BK39" s="490"/>
      <c r="BL39" s="833"/>
      <c r="BN39" s="137"/>
      <c r="BO39" s="5"/>
      <c r="BP39" s="5"/>
      <c r="BQ39" s="5"/>
      <c r="BR39" s="5"/>
      <c r="BS39" s="5"/>
      <c r="BT39" s="5"/>
      <c r="BU39" s="5"/>
      <c r="BV39" s="5"/>
      <c r="BW39" s="5"/>
      <c r="BX39" s="490"/>
      <c r="BY39" s="833"/>
    </row>
    <row r="40" spans="1:77" ht="17.25" customHeight="1" x14ac:dyDescent="0.3">
      <c r="A40" s="842" t="s">
        <v>665</v>
      </c>
      <c r="B40" s="547"/>
      <c r="C40" s="547"/>
      <c r="D40" s="1870"/>
      <c r="E40" s="1933">
        <f>SUM(E12:E38)</f>
        <v>0</v>
      </c>
      <c r="F40" s="1871">
        <f>SUM(F12:F38)</f>
        <v>0</v>
      </c>
      <c r="G40" s="835">
        <f>SUM(G12:G38)</f>
        <v>0</v>
      </c>
      <c r="H40" s="574">
        <f>SUM(H12:H38)</f>
        <v>0</v>
      </c>
      <c r="I40" s="547"/>
      <c r="J40" s="1884">
        <f>SUM(J12:J38)</f>
        <v>0</v>
      </c>
      <c r="K40" s="835">
        <f>SUM(K12:K38)</f>
        <v>0</v>
      </c>
      <c r="L40" s="835">
        <f>SUM(L12:L38)</f>
        <v>0</v>
      </c>
      <c r="M40" s="515"/>
      <c r="N40"/>
      <c r="O40" s="1974" t="str">
        <f>IF(K40&gt;0,+K40/F40,"--")</f>
        <v>--</v>
      </c>
      <c r="P40" s="1886" t="str">
        <f>IF(K40&gt;0,+K40/E40,"--")</f>
        <v>--</v>
      </c>
      <c r="Q40"/>
      <c r="R40"/>
      <c r="BA40" s="1939" t="s">
        <v>1320</v>
      </c>
      <c r="BB40" s="1938"/>
      <c r="BC40" s="1940"/>
      <c r="BD40" s="1941"/>
      <c r="BE40" s="1871">
        <f>SUM(BE12:BE38)</f>
        <v>0</v>
      </c>
      <c r="BF40" s="1871">
        <f>SUM(BF12:BF38)</f>
        <v>0</v>
      </c>
      <c r="BG40" s="835">
        <f>SUM(BG12:BG38)</f>
        <v>0</v>
      </c>
      <c r="BH40" s="835">
        <f>SUM(BH12:BH38)</f>
        <v>0</v>
      </c>
      <c r="BI40" s="547"/>
      <c r="BJ40" s="1884">
        <f>SUM(BJ12:BJ38)</f>
        <v>0</v>
      </c>
      <c r="BK40" s="835">
        <f>SUM(BK12:BK38)</f>
        <v>0</v>
      </c>
      <c r="BL40" s="835">
        <f>SUM(BL12:BL38)</f>
        <v>0</v>
      </c>
      <c r="BN40" s="1939" t="s">
        <v>1323</v>
      </c>
      <c r="BO40" s="1938"/>
      <c r="BP40" s="1940"/>
      <c r="BQ40" s="1941"/>
      <c r="BR40" s="1871">
        <f>SUM(BR12:BR38)</f>
        <v>0</v>
      </c>
      <c r="BS40" s="1871">
        <f>SUM(BS12:BS38)</f>
        <v>0</v>
      </c>
      <c r="BT40" s="835">
        <f>SUM(BT12:BT38)</f>
        <v>0</v>
      </c>
      <c r="BU40" s="835">
        <f>SUM(BU12:BU38)</f>
        <v>0</v>
      </c>
      <c r="BV40" s="547"/>
      <c r="BW40" s="1884">
        <f>SUM(BW12:BW38)</f>
        <v>0</v>
      </c>
      <c r="BX40" s="835">
        <f>SUM(BX12:BX38)</f>
        <v>0</v>
      </c>
      <c r="BY40" s="835">
        <f>SUM(BY12:BY38)</f>
        <v>0</v>
      </c>
    </row>
    <row r="41" spans="1:77" s="841" customFormat="1" ht="32.1" customHeight="1" thickBot="1" x14ac:dyDescent="0.35">
      <c r="A41" s="1246"/>
      <c r="B41" s="837"/>
      <c r="C41" s="839"/>
      <c r="D41" s="922"/>
      <c r="E41" s="838" t="s">
        <v>1271</v>
      </c>
      <c r="F41" s="838" t="s">
        <v>1272</v>
      </c>
      <c r="G41" s="838" t="s">
        <v>668</v>
      </c>
      <c r="H41" s="839"/>
      <c r="I41" s="839"/>
      <c r="J41" s="839"/>
      <c r="K41" s="838" t="s">
        <v>669</v>
      </c>
      <c r="L41" s="838" t="s">
        <v>670</v>
      </c>
      <c r="M41" s="840"/>
      <c r="O41"/>
      <c r="P41"/>
      <c r="Q41" s="215"/>
      <c r="BA41" s="1246"/>
      <c r="BB41" s="837"/>
      <c r="BC41" s="839"/>
      <c r="BD41" s="922"/>
      <c r="BE41" s="838" t="s">
        <v>1319</v>
      </c>
      <c r="BF41" s="838" t="s">
        <v>1319</v>
      </c>
      <c r="BG41" s="838" t="s">
        <v>1319</v>
      </c>
      <c r="BH41" s="838" t="s">
        <v>1319</v>
      </c>
      <c r="BI41" s="839"/>
      <c r="BJ41" s="839"/>
      <c r="BK41" s="838" t="s">
        <v>1319</v>
      </c>
      <c r="BL41" s="838" t="s">
        <v>1319</v>
      </c>
      <c r="BN41" s="1246"/>
      <c r="BO41" s="837"/>
      <c r="BP41" s="839"/>
      <c r="BQ41" s="922"/>
      <c r="BR41" s="838" t="s">
        <v>1319</v>
      </c>
      <c r="BS41" s="838" t="s">
        <v>1319</v>
      </c>
      <c r="BT41" s="838" t="s">
        <v>1319</v>
      </c>
      <c r="BU41" s="838" t="s">
        <v>1319</v>
      </c>
      <c r="BV41" s="839"/>
      <c r="BW41" s="839"/>
      <c r="BX41" s="838" t="s">
        <v>1319</v>
      </c>
      <c r="BY41" s="838" t="s">
        <v>1319</v>
      </c>
    </row>
    <row r="42" spans="1:77" s="841" customFormat="1" ht="15.65" x14ac:dyDescent="0.3">
      <c r="A42" s="725"/>
      <c r="B42"/>
      <c r="C42"/>
      <c r="D42"/>
      <c r="E42"/>
      <c r="F42"/>
      <c r="G42"/>
      <c r="H42"/>
      <c r="I42"/>
      <c r="J42"/>
      <c r="K42" s="1065"/>
      <c r="L42" s="1065"/>
      <c r="M42" s="840"/>
      <c r="O42"/>
      <c r="P42"/>
      <c r="Q42"/>
      <c r="R42"/>
      <c r="BA42" s="725"/>
      <c r="BB42"/>
      <c r="BC42"/>
      <c r="BD42"/>
      <c r="BE42"/>
      <c r="BF42"/>
      <c r="BG42"/>
      <c r="BH42"/>
      <c r="BI42"/>
      <c r="BJ42"/>
      <c r="BK42" s="1065"/>
      <c r="BL42" s="1065"/>
      <c r="BN42" s="725"/>
      <c r="BO42"/>
      <c r="BP42"/>
      <c r="BQ42"/>
      <c r="BR42"/>
      <c r="BS42"/>
      <c r="BT42"/>
      <c r="BU42"/>
      <c r="BV42"/>
      <c r="BW42"/>
      <c r="BX42" s="1065"/>
      <c r="BY42" s="1065"/>
    </row>
    <row r="43" spans="1:77" s="841" customFormat="1" ht="43.2" x14ac:dyDescent="0.3">
      <c r="A43" s="725"/>
      <c r="B43"/>
      <c r="C43"/>
      <c r="D43"/>
      <c r="E43"/>
      <c r="F43"/>
      <c r="G43"/>
      <c r="H43"/>
      <c r="I43"/>
      <c r="J43"/>
      <c r="K43" s="1065"/>
      <c r="L43" s="1065"/>
      <c r="M43" s="840"/>
      <c r="O43"/>
      <c r="P43"/>
      <c r="Q43"/>
      <c r="R43"/>
      <c r="BA43" s="725"/>
      <c r="BB43"/>
      <c r="BC43"/>
      <c r="BD43"/>
      <c r="BE43"/>
      <c r="BF43"/>
      <c r="BG43"/>
      <c r="BH43"/>
      <c r="BI43"/>
      <c r="BJ43"/>
      <c r="BK43" s="1942" t="s">
        <v>1288</v>
      </c>
      <c r="BL43" s="1942" t="s">
        <v>1289</v>
      </c>
      <c r="BN43" s="725"/>
      <c r="BO43"/>
      <c r="BP43"/>
      <c r="BQ43"/>
      <c r="BR43"/>
      <c r="BS43"/>
      <c r="BT43"/>
      <c r="BU43"/>
      <c r="BV43"/>
      <c r="BW43"/>
      <c r="BX43" s="1942" t="s">
        <v>1288</v>
      </c>
      <c r="BY43" s="1942" t="s">
        <v>1289</v>
      </c>
    </row>
    <row r="44" spans="1:77" s="841" customFormat="1" ht="15.65" x14ac:dyDescent="0.3">
      <c r="A44" s="725"/>
      <c r="B44"/>
      <c r="C44"/>
      <c r="D44"/>
      <c r="E44"/>
      <c r="F44"/>
      <c r="G44"/>
      <c r="H44"/>
      <c r="I44"/>
      <c r="J44"/>
      <c r="K44" s="1065"/>
      <c r="L44" s="1065"/>
      <c r="M44" s="840"/>
      <c r="O44"/>
      <c r="P44"/>
      <c r="Q44"/>
      <c r="R44"/>
      <c r="BA44" s="725"/>
      <c r="BB44"/>
      <c r="BC44"/>
      <c r="BD44"/>
      <c r="BE44"/>
      <c r="BF44"/>
      <c r="BG44"/>
      <c r="BH44"/>
      <c r="BI44"/>
      <c r="BJ44"/>
      <c r="BK44" s="1971" t="str">
        <f>IF(BK40&gt;0,+BK40/BF40,"--")</f>
        <v>--</v>
      </c>
      <c r="BL44" s="1943" t="str">
        <f>IF(BK40&gt;0,+BK40/BE40,"--")</f>
        <v>--</v>
      </c>
      <c r="BN44" s="725"/>
      <c r="BO44"/>
      <c r="BP44"/>
      <c r="BQ44"/>
      <c r="BR44"/>
      <c r="BS44"/>
      <c r="BT44"/>
      <c r="BU44"/>
      <c r="BV44"/>
      <c r="BW44"/>
      <c r="BX44" s="1971" t="str">
        <f>IF(BX40&gt;0,+BX40/BS40,"--")</f>
        <v>--</v>
      </c>
      <c r="BY44" s="1943" t="str">
        <f>IF(BX40&gt;0,+BX40/BR40,"--")</f>
        <v>--</v>
      </c>
    </row>
    <row r="45" spans="1:77" s="215" customFormat="1" ht="15.65" x14ac:dyDescent="0.3">
      <c r="A45" s="378"/>
      <c r="B45" s="95"/>
      <c r="C45" s="95"/>
      <c r="D45" s="95"/>
      <c r="E45" s="1066"/>
      <c r="F45" s="1066"/>
      <c r="G45" s="95"/>
      <c r="H45" s="420"/>
      <c r="I45" s="420"/>
      <c r="J45" s="420"/>
      <c r="K45" s="491"/>
      <c r="L45" s="95"/>
      <c r="M45" s="216"/>
      <c r="N45" s="568"/>
      <c r="O45"/>
      <c r="P45"/>
      <c r="Q45"/>
      <c r="R45"/>
      <c r="Z45" s="573"/>
      <c r="AF45" s="573"/>
      <c r="BA45" s="378"/>
      <c r="BB45" s="95"/>
      <c r="BC45" s="95"/>
      <c r="BD45" s="95"/>
      <c r="BE45" s="1066"/>
      <c r="BF45" s="1066"/>
      <c r="BG45" s="95"/>
      <c r="BH45" s="420"/>
      <c r="BI45" s="420"/>
      <c r="BJ45" s="420"/>
      <c r="BK45" s="491"/>
      <c r="BL45" s="95"/>
      <c r="BN45" s="378"/>
      <c r="BO45" s="95"/>
      <c r="BP45" s="95"/>
      <c r="BQ45" s="95"/>
      <c r="BR45" s="1066"/>
      <c r="BS45" s="1066"/>
      <c r="BT45" s="95"/>
      <c r="BU45" s="420"/>
      <c r="BV45" s="420"/>
      <c r="BW45" s="420"/>
      <c r="BX45" s="491"/>
      <c r="BY45" s="95"/>
    </row>
    <row r="46" spans="1:77" s="215" customFormat="1" ht="15.65" x14ac:dyDescent="0.3">
      <c r="A46" s="1210" t="s">
        <v>899</v>
      </c>
      <c r="B46" s="95"/>
      <c r="C46" s="95"/>
      <c r="D46" s="95"/>
      <c r="E46" s="334"/>
      <c r="F46" s="334"/>
      <c r="G46" s="324"/>
      <c r="H46" s="95"/>
      <c r="I46" s="95"/>
      <c r="J46" s="95"/>
      <c r="K46" s="569"/>
      <c r="L46" s="95"/>
      <c r="M46" s="216"/>
      <c r="N46" s="568"/>
      <c r="O46"/>
      <c r="P46"/>
      <c r="Q46"/>
      <c r="R46"/>
      <c r="BA46" s="1210" t="s">
        <v>899</v>
      </c>
      <c r="BB46" s="95"/>
      <c r="BC46" s="95"/>
      <c r="BD46" s="95"/>
      <c r="BE46" s="334"/>
      <c r="BF46" s="334"/>
      <c r="BG46" s="324"/>
      <c r="BH46" s="95"/>
      <c r="BI46" s="95"/>
      <c r="BJ46" s="95"/>
      <c r="BK46" s="569"/>
      <c r="BL46" s="95"/>
      <c r="BN46" s="1210" t="s">
        <v>899</v>
      </c>
      <c r="BO46" s="95"/>
      <c r="BP46" s="95"/>
      <c r="BQ46" s="95"/>
      <c r="BR46" s="334"/>
      <c r="BS46" s="334"/>
      <c r="BT46" s="324"/>
      <c r="BU46" s="95"/>
      <c r="BV46" s="95"/>
      <c r="BW46" s="95"/>
      <c r="BX46" s="569"/>
      <c r="BY46" s="95"/>
    </row>
    <row r="47" spans="1:77" s="215" customFormat="1" ht="14.1" customHeight="1" x14ac:dyDescent="0.3">
      <c r="A47" s="1210" t="s">
        <v>671</v>
      </c>
      <c r="B47" s="95"/>
      <c r="C47" s="95"/>
      <c r="D47" s="95"/>
      <c r="E47" s="334"/>
      <c r="F47" s="334"/>
      <c r="G47" s="324"/>
      <c r="H47" s="95"/>
      <c r="I47" s="95"/>
      <c r="J47" s="95"/>
      <c r="K47" s="324"/>
      <c r="L47" s="95"/>
      <c r="M47" s="216"/>
      <c r="O47"/>
      <c r="P47"/>
      <c r="BA47" s="1210" t="s">
        <v>671</v>
      </c>
      <c r="BB47" s="95"/>
      <c r="BC47" s="95"/>
      <c r="BD47" s="95"/>
      <c r="BE47" s="334"/>
      <c r="BF47" s="334"/>
      <c r="BG47" s="324"/>
      <c r="BH47" s="95"/>
      <c r="BI47" s="95"/>
      <c r="BJ47" s="95"/>
      <c r="BK47" s="324"/>
      <c r="BL47" s="95"/>
      <c r="BN47" s="1210" t="s">
        <v>671</v>
      </c>
      <c r="BO47" s="95"/>
      <c r="BP47" s="95"/>
      <c r="BQ47" s="95"/>
      <c r="BR47" s="334"/>
      <c r="BS47" s="334"/>
      <c r="BT47" s="324"/>
      <c r="BU47" s="95"/>
      <c r="BV47" s="95"/>
      <c r="BW47" s="95"/>
      <c r="BX47" s="324"/>
      <c r="BY47" s="95"/>
    </row>
    <row r="48" spans="1:77" x14ac:dyDescent="0.25">
      <c r="A48" s="139" t="s">
        <v>0</v>
      </c>
      <c r="B48" s="15"/>
      <c r="C48" s="15"/>
      <c r="D48" s="15"/>
      <c r="E48" s="15"/>
      <c r="F48" s="15"/>
      <c r="G48" s="15"/>
      <c r="H48" s="15"/>
      <c r="I48" s="15"/>
      <c r="J48" s="15"/>
      <c r="K48" s="15"/>
      <c r="L48" s="15"/>
      <c r="M48" s="16"/>
      <c r="N48" s="215"/>
      <c r="O48" s="573"/>
      <c r="P48" s="573"/>
      <c r="Q48" s="215"/>
      <c r="BA48" s="139" t="s">
        <v>0</v>
      </c>
      <c r="BB48" s="15"/>
      <c r="BC48" s="15"/>
      <c r="BD48" s="15"/>
      <c r="BE48" s="15"/>
      <c r="BF48" s="15"/>
      <c r="BG48" s="15"/>
      <c r="BH48" s="15"/>
      <c r="BI48" s="15"/>
      <c r="BJ48" s="15"/>
      <c r="BK48" s="15"/>
      <c r="BL48" s="15"/>
      <c r="BN48" s="139" t="s">
        <v>0</v>
      </c>
      <c r="BO48" s="15"/>
      <c r="BP48" s="15"/>
      <c r="BQ48" s="15"/>
      <c r="BR48" s="15"/>
      <c r="BS48" s="15"/>
      <c r="BT48" s="15"/>
      <c r="BU48" s="15"/>
      <c r="BV48" s="15"/>
      <c r="BW48" s="15"/>
      <c r="BX48" s="15"/>
      <c r="BY48" s="15"/>
    </row>
    <row r="49" spans="1:77" x14ac:dyDescent="0.25">
      <c r="A49" s="5"/>
      <c r="B49" s="5"/>
      <c r="C49" s="5"/>
      <c r="D49" s="5"/>
      <c r="E49" s="5"/>
      <c r="F49" s="5"/>
      <c r="G49" s="5"/>
      <c r="H49" s="5"/>
      <c r="I49" s="5"/>
      <c r="J49" s="5"/>
      <c r="K49" s="5"/>
      <c r="L49" s="5"/>
      <c r="N49" s="215"/>
      <c r="O49" s="573"/>
      <c r="P49" s="573"/>
      <c r="Q49" s="215"/>
      <c r="BA49" s="5"/>
      <c r="BB49" s="5"/>
      <c r="BC49" s="5"/>
      <c r="BD49" s="5"/>
      <c r="BE49" s="5"/>
      <c r="BF49" s="5"/>
      <c r="BG49" s="5"/>
      <c r="BH49" s="5"/>
      <c r="BI49" s="5"/>
      <c r="BJ49" s="5"/>
      <c r="BK49" s="5"/>
      <c r="BL49" s="5"/>
      <c r="BN49" s="5"/>
      <c r="BO49" s="5"/>
      <c r="BP49" s="5"/>
      <c r="BQ49" s="5"/>
      <c r="BR49" s="5"/>
      <c r="BS49" s="5"/>
      <c r="BT49" s="5"/>
      <c r="BU49" s="5"/>
      <c r="BV49" s="5"/>
      <c r="BW49" s="5"/>
      <c r="BX49" s="5"/>
      <c r="BY49" s="5"/>
    </row>
    <row r="50" spans="1:77" x14ac:dyDescent="0.25">
      <c r="A50" s="5"/>
      <c r="B50" s="95"/>
      <c r="C50" s="95"/>
      <c r="D50" s="95"/>
      <c r="E50" s="95"/>
      <c r="F50" s="95"/>
      <c r="G50" s="95"/>
      <c r="H50" s="95"/>
      <c r="I50" s="95"/>
      <c r="J50" s="95"/>
      <c r="K50" s="95"/>
      <c r="L50" s="95"/>
      <c r="O50" s="215"/>
      <c r="P50" s="215"/>
      <c r="Q50" s="573"/>
      <c r="BA50" s="5"/>
      <c r="BB50" s="95"/>
      <c r="BC50" s="95"/>
      <c r="BD50" s="95"/>
      <c r="BE50" s="95"/>
      <c r="BF50" s="95"/>
      <c r="BG50" s="95"/>
      <c r="BH50" s="95"/>
      <c r="BI50" s="95"/>
      <c r="BJ50" s="95"/>
      <c r="BK50" s="95"/>
      <c r="BL50" s="95"/>
      <c r="BN50" s="5"/>
      <c r="BO50" s="95"/>
      <c r="BP50" s="95"/>
      <c r="BQ50" s="95"/>
      <c r="BR50" s="95"/>
      <c r="BS50" s="95"/>
      <c r="BT50" s="95"/>
      <c r="BU50" s="95"/>
      <c r="BV50" s="95"/>
      <c r="BW50" s="95"/>
      <c r="BX50" s="95"/>
      <c r="BY50" s="95"/>
    </row>
    <row r="51" spans="1:77" x14ac:dyDescent="0.25">
      <c r="A51" s="95"/>
      <c r="B51" s="5"/>
      <c r="C51" s="5"/>
      <c r="D51" s="5"/>
      <c r="E51" s="5"/>
      <c r="F51" s="5"/>
      <c r="G51" s="5"/>
      <c r="H51" s="5"/>
      <c r="I51" s="5"/>
      <c r="J51" s="5"/>
      <c r="K51" s="5"/>
      <c r="L51" s="5"/>
      <c r="O51" s="215"/>
      <c r="P51" s="215"/>
      <c r="Q51" s="573"/>
      <c r="BA51" s="95"/>
      <c r="BB51" s="5"/>
      <c r="BC51" s="5"/>
      <c r="BD51" s="5"/>
      <c r="BE51" s="5"/>
      <c r="BF51" s="5"/>
      <c r="BG51" s="5"/>
      <c r="BH51" s="5"/>
      <c r="BI51" s="5"/>
      <c r="BJ51" s="5"/>
      <c r="BK51" s="5"/>
      <c r="BL51" s="5"/>
      <c r="BN51" s="95"/>
      <c r="BO51" s="5"/>
      <c r="BP51" s="5"/>
      <c r="BQ51" s="5"/>
      <c r="BR51" s="5"/>
      <c r="BS51" s="5"/>
      <c r="BT51" s="5"/>
      <c r="BU51" s="5"/>
      <c r="BV51" s="5"/>
      <c r="BW51" s="5"/>
      <c r="BX51" s="5"/>
      <c r="BY51" s="5"/>
    </row>
    <row r="52" spans="1:77" ht="15.65" x14ac:dyDescent="0.3">
      <c r="A52" s="95"/>
      <c r="B52" s="5"/>
      <c r="C52" s="5"/>
      <c r="D52" s="5"/>
      <c r="E52" s="5"/>
      <c r="F52" s="5"/>
      <c r="G52" s="5"/>
      <c r="H52" s="5"/>
      <c r="I52" s="5"/>
      <c r="J52" s="5"/>
      <c r="K52" s="5"/>
      <c r="L52" s="5"/>
      <c r="O52"/>
      <c r="P52"/>
      <c r="Q52" s="215"/>
      <c r="BA52" s="95"/>
      <c r="BB52" s="5"/>
      <c r="BC52" s="5"/>
      <c r="BD52" s="5"/>
      <c r="BE52" s="5"/>
      <c r="BF52" s="5"/>
      <c r="BG52" s="5"/>
      <c r="BH52" s="5"/>
      <c r="BI52" s="5"/>
      <c r="BJ52" s="5"/>
      <c r="BK52" s="5"/>
      <c r="BL52" s="5"/>
      <c r="BN52" s="95"/>
      <c r="BO52" s="5"/>
      <c r="BP52" s="5"/>
      <c r="BQ52" s="5"/>
      <c r="BR52" s="5"/>
      <c r="BS52" s="5"/>
      <c r="BT52" s="5"/>
      <c r="BU52" s="5"/>
      <c r="BV52" s="5"/>
      <c r="BW52" s="5"/>
      <c r="BX52" s="5"/>
      <c r="BY52" s="5"/>
    </row>
    <row r="53" spans="1:77" ht="15.65" hidden="1" x14ac:dyDescent="0.3">
      <c r="A53" s="215"/>
      <c r="O53"/>
      <c r="P53"/>
      <c r="Q53" s="215"/>
      <c r="BA53" s="215"/>
      <c r="BN53" s="215"/>
    </row>
    <row r="54" spans="1:77" ht="15.65" hidden="1" x14ac:dyDescent="0.3">
      <c r="A54" s="567" t="s">
        <v>505</v>
      </c>
      <c r="E54" s="215"/>
      <c r="F54" s="215"/>
      <c r="G54" s="215"/>
      <c r="H54" s="215"/>
      <c r="I54" s="215"/>
      <c r="J54" s="215"/>
      <c r="O54"/>
      <c r="P54"/>
      <c r="Q54" s="215"/>
      <c r="BA54" s="567" t="s">
        <v>505</v>
      </c>
      <c r="BE54" s="215"/>
      <c r="BF54" s="215"/>
      <c r="BG54" s="215"/>
      <c r="BH54" s="215"/>
      <c r="BI54" s="215"/>
      <c r="BJ54" s="215"/>
      <c r="BN54" s="567" t="s">
        <v>505</v>
      </c>
      <c r="BR54" s="215"/>
      <c r="BS54" s="215"/>
      <c r="BT54" s="215"/>
      <c r="BU54" s="215"/>
      <c r="BV54" s="215"/>
      <c r="BW54" s="215"/>
    </row>
    <row r="55" spans="1:77" hidden="1" x14ac:dyDescent="0.25">
      <c r="A55" s="567" t="s">
        <v>863</v>
      </c>
      <c r="E55" s="215"/>
      <c r="F55" s="215"/>
      <c r="G55" s="215"/>
      <c r="H55" s="215"/>
      <c r="I55" s="215"/>
      <c r="J55" s="215"/>
      <c r="Q55" s="215"/>
      <c r="BA55" s="567" t="s">
        <v>863</v>
      </c>
      <c r="BE55" s="215"/>
      <c r="BF55" s="215"/>
      <c r="BG55" s="215"/>
      <c r="BH55" s="215"/>
      <c r="BI55" s="215"/>
      <c r="BJ55" s="215"/>
      <c r="BN55" s="567" t="s">
        <v>863</v>
      </c>
      <c r="BR55" s="215"/>
      <c r="BS55" s="215"/>
      <c r="BT55" s="215"/>
      <c r="BU55" s="215"/>
      <c r="BV55" s="215"/>
      <c r="BW55" s="215"/>
    </row>
    <row r="56" spans="1:77" hidden="1" x14ac:dyDescent="0.25">
      <c r="A56" s="567" t="s">
        <v>864</v>
      </c>
      <c r="BA56" s="567" t="s">
        <v>864</v>
      </c>
      <c r="BN56" s="567" t="s">
        <v>864</v>
      </c>
    </row>
    <row r="57" spans="1:77" hidden="1" x14ac:dyDescent="0.25">
      <c r="A57" s="567" t="s">
        <v>865</v>
      </c>
      <c r="P57" s="550"/>
      <c r="BA57" s="567" t="s">
        <v>865</v>
      </c>
      <c r="BN57" s="567" t="s">
        <v>865</v>
      </c>
    </row>
    <row r="58" spans="1:77" hidden="1" x14ac:dyDescent="0.25">
      <c r="A58" s="567" t="s">
        <v>866</v>
      </c>
      <c r="P58" s="550"/>
      <c r="BA58" s="567" t="s">
        <v>866</v>
      </c>
      <c r="BN58" s="567" t="s">
        <v>866</v>
      </c>
    </row>
    <row r="59" spans="1:77" hidden="1" x14ac:dyDescent="0.25">
      <c r="A59" s="567" t="s">
        <v>30</v>
      </c>
      <c r="P59" s="550"/>
      <c r="BA59" s="567" t="s">
        <v>30</v>
      </c>
      <c r="BN59" s="567" t="s">
        <v>30</v>
      </c>
    </row>
    <row r="60" spans="1:77" hidden="1" x14ac:dyDescent="0.25"/>
    <row r="61" spans="1:77" ht="15.65" x14ac:dyDescent="0.3">
      <c r="O61"/>
      <c r="P61"/>
    </row>
    <row r="65" spans="15:17" x14ac:dyDescent="0.25">
      <c r="O65" s="215"/>
      <c r="P65" s="215"/>
    </row>
    <row r="66" spans="15:17" x14ac:dyDescent="0.25">
      <c r="O66" s="215"/>
      <c r="P66" s="215"/>
    </row>
    <row r="67" spans="15:17" x14ac:dyDescent="0.25">
      <c r="O67" s="215"/>
      <c r="P67" s="215"/>
    </row>
    <row r="77" spans="15:17" x14ac:dyDescent="0.25">
      <c r="Q77" s="215"/>
    </row>
    <row r="78" spans="15:17" x14ac:dyDescent="0.25">
      <c r="Q78" s="215"/>
    </row>
    <row r="79" spans="15:17" x14ac:dyDescent="0.25">
      <c r="Q79" s="215"/>
    </row>
    <row r="80" spans="15:17" x14ac:dyDescent="0.25">
      <c r="Q80" s="215"/>
    </row>
    <row r="81" spans="17:17" x14ac:dyDescent="0.25">
      <c r="Q81" s="215"/>
    </row>
    <row r="82" spans="17:17" x14ac:dyDescent="0.25">
      <c r="Q82" s="215"/>
    </row>
    <row r="83" spans="17:17" x14ac:dyDescent="0.25">
      <c r="Q83" s="215"/>
    </row>
    <row r="84" spans="17:17" x14ac:dyDescent="0.25">
      <c r="Q84" s="215"/>
    </row>
    <row r="85" spans="17:17" x14ac:dyDescent="0.25">
      <c r="Q85" s="215"/>
    </row>
    <row r="86" spans="17:17" x14ac:dyDescent="0.25">
      <c r="Q86" s="215"/>
    </row>
    <row r="87" spans="17:17" x14ac:dyDescent="0.25">
      <c r="Q87" s="215"/>
    </row>
    <row r="88" spans="17:17" x14ac:dyDescent="0.25">
      <c r="Q88" s="215"/>
    </row>
    <row r="89" spans="17:17" x14ac:dyDescent="0.25">
      <c r="Q89" s="215"/>
    </row>
    <row r="90" spans="17:17" x14ac:dyDescent="0.25">
      <c r="Q90" s="215"/>
    </row>
    <row r="91" spans="17:17" x14ac:dyDescent="0.25">
      <c r="Q91" s="215"/>
    </row>
    <row r="92" spans="17:17" x14ac:dyDescent="0.25">
      <c r="Q92" s="215"/>
    </row>
    <row r="93" spans="17:17" x14ac:dyDescent="0.25">
      <c r="Q93" s="215"/>
    </row>
    <row r="94" spans="17:17" x14ac:dyDescent="0.25">
      <c r="Q94" s="215"/>
    </row>
    <row r="95" spans="17:17" x14ac:dyDescent="0.25">
      <c r="Q95" s="215"/>
    </row>
    <row r="96" spans="17:17" x14ac:dyDescent="0.25">
      <c r="Q96" s="215"/>
    </row>
    <row r="97" spans="17:17" x14ac:dyDescent="0.25">
      <c r="Q97" s="215"/>
    </row>
    <row r="98" spans="17:17" x14ac:dyDescent="0.25">
      <c r="Q98" s="215"/>
    </row>
    <row r="99" spans="17:17" x14ac:dyDescent="0.25">
      <c r="Q99" s="215"/>
    </row>
    <row r="100" spans="17:17" x14ac:dyDescent="0.25">
      <c r="Q100" s="215"/>
    </row>
  </sheetData>
  <sheetProtection algorithmName="SHA-512" hashValue="m1mk6xmhLkSCXIWQqN11DBeZ2W0YCyiK5Ef2dvCRw5WCduexb4RPnxLGXnZUcmFY8pr1AOGIyf46VEV7Bl31Gg==" saltValue="5m6zsOkLHS0nYxUuu+D9bA==" spinCount="100000" sheet="1" objects="1" scenarios="1"/>
  <mergeCells count="47">
    <mergeCell ref="BN3:BY3"/>
    <mergeCell ref="BN6:BT6"/>
    <mergeCell ref="BU6:BW6"/>
    <mergeCell ref="BN9:BP9"/>
    <mergeCell ref="BQ9:BQ10"/>
    <mergeCell ref="BR9:BR10"/>
    <mergeCell ref="BS9:BS10"/>
    <mergeCell ref="BT9:BT10"/>
    <mergeCell ref="BU9:BW9"/>
    <mergeCell ref="BX9:BY9"/>
    <mergeCell ref="BX4:BY4"/>
    <mergeCell ref="BN5:BO5"/>
    <mergeCell ref="BQ5:BT5"/>
    <mergeCell ref="BU5:BW5"/>
    <mergeCell ref="BX5:BY5"/>
    <mergeCell ref="BK9:BL9"/>
    <mergeCell ref="BA9:BC9"/>
    <mergeCell ref="BD9:BD10"/>
    <mergeCell ref="BA3:BL3"/>
    <mergeCell ref="BA5:BB5"/>
    <mergeCell ref="BD5:BG5"/>
    <mergeCell ref="BH5:BJ5"/>
    <mergeCell ref="BK4:BL4"/>
    <mergeCell ref="BK5:BL5"/>
    <mergeCell ref="F9:F10"/>
    <mergeCell ref="O6:P7"/>
    <mergeCell ref="O8:P9"/>
    <mergeCell ref="BA6:BG6"/>
    <mergeCell ref="BH6:BJ6"/>
    <mergeCell ref="BE9:BE10"/>
    <mergeCell ref="BF9:BF10"/>
    <mergeCell ref="BG9:BG10"/>
    <mergeCell ref="BH9:BJ9"/>
    <mergeCell ref="M9:M11"/>
    <mergeCell ref="A2:M2"/>
    <mergeCell ref="K9:L9"/>
    <mergeCell ref="A3:M3"/>
    <mergeCell ref="A9:C9"/>
    <mergeCell ref="H9:J9"/>
    <mergeCell ref="L5:M5"/>
    <mergeCell ref="L6:M6"/>
    <mergeCell ref="A6:B6"/>
    <mergeCell ref="H6:J6"/>
    <mergeCell ref="D6:G6"/>
    <mergeCell ref="D9:D10"/>
    <mergeCell ref="E9:E10"/>
    <mergeCell ref="G9:G10"/>
  </mergeCells>
  <conditionalFormatting sqref="A5:A6">
    <cfRule type="expression" dxfId="293" priority="244">
      <formula>CELL("protect",A5)=0</formula>
    </cfRule>
  </conditionalFormatting>
  <conditionalFormatting sqref="A12:A38">
    <cfRule type="expression" dxfId="292" priority="104">
      <formula>CELL("protect",A12)=0</formula>
    </cfRule>
  </conditionalFormatting>
  <conditionalFormatting sqref="A35:D38 R1:AF1 O1:Q2 AG1:AZ10 A2:A3 N2:N3 R2:U7 AA2:AA10 Q3:Q7 D5:D6 C7:G7 H7:J10 S8:U10 A10:C10 E35:H36 E37:F38 A39:F39 A40:D40 B41:D41 Q41:AZ41 A46:G47 O48:P48 K48:M49 J48:J58 N48:N1048576 Q49:Q1048576 K50:L50 O50:P51 K51:M58 O57:P60 J59:M1048576 O62:P1048576 A8:G9 R47:AZ1048576 BH7:BJ10 BE35:BH36 BJ48:BL1048576 BE7:BG9 BE37:BF39 BC7:BD7 BA10:BC10 BA39:BD40 BB41:BD41 BA8:BD9 BA3 BA46:BG47 S42:AZ46 BM41:BM1048576 K41:N47 BK45:BL47 BZ41:XFD1048576 BZ1:XFD10 BU8:BW10 BW48:BY1048576 BR39:BS39 BN10:BP10 BN39:BQ40 BO41:BQ41 BN8:BT9 BN3 BN46:BT47 BX45:BY47 BM6:BM10 BM1:BM3 BD4:BD6 BP7:BW7 BQ4:BQ6">
    <cfRule type="expression" dxfId="291" priority="263">
      <formula>CELL("protect",A1)=0</formula>
    </cfRule>
  </conditionalFormatting>
  <conditionalFormatting sqref="A45:D45">
    <cfRule type="expression" dxfId="290" priority="232">
      <formula>CELL("protect",A45)=0</formula>
    </cfRule>
  </conditionalFormatting>
  <conditionalFormatting sqref="A30:H30">
    <cfRule type="expression" dxfId="289" priority="105">
      <formula>CELL("protect",A30)=0</formula>
    </cfRule>
  </conditionalFormatting>
  <conditionalFormatting sqref="A32:H34 S12:AZ40 BM12:BM40 BA33:BH33 BE34:BH34 BZ12:XFD40 BN33:BU33">
    <cfRule type="expression" dxfId="288" priority="116">
      <formula>CELL("protect",A12)=0</formula>
    </cfRule>
  </conditionalFormatting>
  <conditionalFormatting sqref="A12:I29">
    <cfRule type="expression" dxfId="287" priority="119">
      <formula>CELL("protect",A12)=0</formula>
    </cfRule>
  </conditionalFormatting>
  <conditionalFormatting sqref="A31:I31 A48:I1048576">
    <cfRule type="expression" dxfId="286" priority="145">
      <formula>CELL("protect",A31)=0</formula>
    </cfRule>
  </conditionalFormatting>
  <conditionalFormatting sqref="A1:K1 A4:L4">
    <cfRule type="expression" dxfId="285" priority="144">
      <formula>CELL("protect",A1)=0</formula>
    </cfRule>
  </conditionalFormatting>
  <conditionalFormatting sqref="B5">
    <cfRule type="expression" dxfId="284" priority="245">
      <formula>CELL("protect",B5)=0</formula>
    </cfRule>
  </conditionalFormatting>
  <conditionalFormatting sqref="E40:F40">
    <cfRule type="expression" dxfId="283" priority="146">
      <formula>CELL("protect",E40)=0</formula>
    </cfRule>
  </conditionalFormatting>
  <conditionalFormatting sqref="G37:G41">
    <cfRule type="expression" dxfId="282" priority="170">
      <formula>CELL("protect",G37)=0</formula>
    </cfRule>
  </conditionalFormatting>
  <conditionalFormatting sqref="H37:H38">
    <cfRule type="expression" dxfId="281" priority="260">
      <formula>CELL("protect",H37)=0</formula>
    </cfRule>
  </conditionalFormatting>
  <conditionalFormatting sqref="H40:H41 H45">
    <cfRule type="expression" dxfId="280" priority="231">
      <formula>CELL("protect",H40)=0</formula>
    </cfRule>
  </conditionalFormatting>
  <conditionalFormatting sqref="I12:I38">
    <cfRule type="expression" dxfId="279" priority="101">
      <formula>CELL("protect",I12)=0</formula>
    </cfRule>
  </conditionalFormatting>
  <conditionalFormatting sqref="I41:J41 I45:J45">
    <cfRule type="expression" dxfId="278" priority="136">
      <formula>CELL("protect",I41)=0</formula>
    </cfRule>
  </conditionalFormatting>
  <conditionalFormatting sqref="I40:M40">
    <cfRule type="expression" dxfId="277" priority="138">
      <formula>CELL("protect",I40)=0</formula>
    </cfRule>
  </conditionalFormatting>
  <conditionalFormatting sqref="K9">
    <cfRule type="expression" dxfId="276" priority="179">
      <formula>CELL("protect",K9)=0</formula>
    </cfRule>
  </conditionalFormatting>
  <conditionalFormatting sqref="K7:L8">
    <cfRule type="expression" dxfId="275" priority="199">
      <formula>CELL("protect",K7)=0</formula>
    </cfRule>
  </conditionalFormatting>
  <conditionalFormatting sqref="K34:L38">
    <cfRule type="expression" dxfId="274" priority="110">
      <formula>CELL("protect",K34)=0</formula>
    </cfRule>
  </conditionalFormatting>
  <conditionalFormatting sqref="K5:M5 H5:H6">
    <cfRule type="expression" dxfId="273" priority="242">
      <formula>CELL("Protect",H5)=0</formula>
    </cfRule>
  </conditionalFormatting>
  <conditionalFormatting sqref="L6">
    <cfRule type="expression" dxfId="272" priority="240">
      <formula>CELL("protect",L6)=0</formula>
    </cfRule>
  </conditionalFormatting>
  <conditionalFormatting sqref="M12:M38">
    <cfRule type="expression" dxfId="271" priority="103">
      <formula>CELL("protect",M12)=0</formula>
    </cfRule>
  </conditionalFormatting>
  <conditionalFormatting sqref="M1:N1">
    <cfRule type="expression" dxfId="270" priority="99">
      <formula>CELL("protect",M1)=0</formula>
    </cfRule>
  </conditionalFormatting>
  <conditionalFormatting sqref="M4:N9">
    <cfRule type="expression" dxfId="269" priority="98">
      <formula>CELL("protect",M4)=0</formula>
    </cfRule>
  </conditionalFormatting>
  <conditionalFormatting sqref="E41:F41">
    <cfRule type="expression" dxfId="268" priority="97">
      <formula>CELL("protect",E41)=0</formula>
    </cfRule>
  </conditionalFormatting>
  <conditionalFormatting sqref="O8:P9">
    <cfRule type="expression" dxfId="267" priority="96">
      <formula>CELL("protect",O8)=0</formula>
    </cfRule>
  </conditionalFormatting>
  <conditionalFormatting sqref="O6">
    <cfRule type="expression" dxfId="266" priority="94">
      <formula>CELL("protect",O6)=0</formula>
    </cfRule>
  </conditionalFormatting>
  <conditionalFormatting sqref="O8">
    <cfRule type="expression" dxfId="265" priority="95">
      <formula>CELL("protect",O8)=0</formula>
    </cfRule>
  </conditionalFormatting>
  <conditionalFormatting sqref="O10:P10">
    <cfRule type="expression" dxfId="264" priority="93">
      <formula>CELL("protect",O10)=0</formula>
    </cfRule>
  </conditionalFormatting>
  <conditionalFormatting sqref="O40:P40">
    <cfRule type="expression" dxfId="263" priority="92">
      <formula>CELL("protect",O40)=0</formula>
    </cfRule>
  </conditionalFormatting>
  <conditionalFormatting sqref="BE12:BI32">
    <cfRule type="expression" dxfId="262" priority="77">
      <formula>CELL("protect",BE12)=0</formula>
    </cfRule>
  </conditionalFormatting>
  <conditionalFormatting sqref="BE48:BI1048576">
    <cfRule type="expression" dxfId="261" priority="81">
      <formula>CELL("protect",BE48)=0</formula>
    </cfRule>
  </conditionalFormatting>
  <conditionalFormatting sqref="BA2 BE2:BL2 BE1:BK1">
    <cfRule type="expression" dxfId="260" priority="80">
      <formula>CELL("protect",BA1)=0</formula>
    </cfRule>
  </conditionalFormatting>
  <conditionalFormatting sqref="BE40:BF40">
    <cfRule type="expression" dxfId="259" priority="82">
      <formula>CELL("protect",BE40)=0</formula>
    </cfRule>
  </conditionalFormatting>
  <conditionalFormatting sqref="BG37:BG40">
    <cfRule type="expression" dxfId="258" priority="84">
      <formula>CELL("protect",BG37)=0</formula>
    </cfRule>
  </conditionalFormatting>
  <conditionalFormatting sqref="BH37:BH38">
    <cfRule type="expression" dxfId="257" priority="91">
      <formula>CELL("protect",BH37)=0</formula>
    </cfRule>
  </conditionalFormatting>
  <conditionalFormatting sqref="BH45">
    <cfRule type="expression" dxfId="256" priority="87">
      <formula>CELL("protect",BH45)=0</formula>
    </cfRule>
  </conditionalFormatting>
  <conditionalFormatting sqref="BI12:BI38">
    <cfRule type="expression" dxfId="255" priority="74">
      <formula>CELL("protect",BI12)=0</formula>
    </cfRule>
  </conditionalFormatting>
  <conditionalFormatting sqref="BI41:BJ41 BI45:BJ45">
    <cfRule type="expression" dxfId="254" priority="78">
      <formula>CELL("protect",BI41)=0</formula>
    </cfRule>
  </conditionalFormatting>
  <conditionalFormatting sqref="BI40:BL40">
    <cfRule type="expression" dxfId="253" priority="79">
      <formula>CELL("protect",BI40)=0</formula>
    </cfRule>
  </conditionalFormatting>
  <conditionalFormatting sqref="BK9">
    <cfRule type="expression" dxfId="252" priority="85">
      <formula>CELL("protect",BK9)=0</formula>
    </cfRule>
  </conditionalFormatting>
  <conditionalFormatting sqref="BK7:BL8">
    <cfRule type="expression" dxfId="251" priority="86">
      <formula>CELL("protect",BK7)=0</formula>
    </cfRule>
  </conditionalFormatting>
  <conditionalFormatting sqref="BK34:BL38">
    <cfRule type="expression" dxfId="250" priority="76">
      <formula>CELL("protect",BK34)=0</formula>
    </cfRule>
  </conditionalFormatting>
  <conditionalFormatting sqref="BH6">
    <cfRule type="expression" dxfId="249" priority="90">
      <formula>CELL("Protect",BH6)=0</formula>
    </cfRule>
  </conditionalFormatting>
  <conditionalFormatting sqref="BK42:BL42">
    <cfRule type="expression" dxfId="248" priority="83">
      <formula>CELL("protect",BK42)=0</formula>
    </cfRule>
  </conditionalFormatting>
  <conditionalFormatting sqref="BL6">
    <cfRule type="expression" dxfId="247" priority="89">
      <formula>CELL("protect",BL6)=0</formula>
    </cfRule>
  </conditionalFormatting>
  <conditionalFormatting sqref="BE41:BH41">
    <cfRule type="expression" dxfId="246" priority="73">
      <formula>CELL("protect",BE41)=0</formula>
    </cfRule>
  </conditionalFormatting>
  <conditionalFormatting sqref="BA6">
    <cfRule type="expression" dxfId="245" priority="71">
      <formula>CELL("protect",BA6)=0</formula>
    </cfRule>
  </conditionalFormatting>
  <conditionalFormatting sqref="BA12:BA38">
    <cfRule type="expression" dxfId="244" priority="65">
      <formula>CELL("protect",BA12)=0</formula>
    </cfRule>
  </conditionalFormatting>
  <conditionalFormatting sqref="BA45:BD45">
    <cfRule type="expression" dxfId="243" priority="70">
      <formula>CELL("protect",BA45)=0</formula>
    </cfRule>
  </conditionalFormatting>
  <conditionalFormatting sqref="BA48:BD1048576">
    <cfRule type="expression" dxfId="242" priority="69">
      <formula>CELL("protect",BA48)=0</formula>
    </cfRule>
  </conditionalFormatting>
  <conditionalFormatting sqref="BA1:BD2">
    <cfRule type="expression" dxfId="241" priority="68">
      <formula>CELL("protect",BA1)=0</formula>
    </cfRule>
  </conditionalFormatting>
  <conditionalFormatting sqref="BA12:BC32">
    <cfRule type="expression" dxfId="240" priority="64">
      <formula>CELL("protect",BA12)=0</formula>
    </cfRule>
  </conditionalFormatting>
  <conditionalFormatting sqref="BD12:BD32">
    <cfRule type="expression" dxfId="239" priority="63">
      <formula>CELL("protect",BD12)=0</formula>
    </cfRule>
  </conditionalFormatting>
  <conditionalFormatting sqref="BA34:BC38">
    <cfRule type="expression" dxfId="238" priority="62">
      <formula>CELL("protect",BA34)=0</formula>
    </cfRule>
  </conditionalFormatting>
  <conditionalFormatting sqref="BD34:BD38">
    <cfRule type="expression" dxfId="237" priority="61">
      <formula>CELL("protect",BD34)=0</formula>
    </cfRule>
  </conditionalFormatting>
  <conditionalFormatting sqref="BK41:BL41">
    <cfRule type="expression" dxfId="236" priority="60">
      <formula>CELL("protect",BK41)=0</formula>
    </cfRule>
  </conditionalFormatting>
  <conditionalFormatting sqref="BK43:BL43">
    <cfRule type="expression" dxfId="235" priority="59">
      <formula>CELL("protect",BK43)=0</formula>
    </cfRule>
  </conditionalFormatting>
  <conditionalFormatting sqref="BK44:BL44">
    <cfRule type="expression" dxfId="234" priority="58">
      <formula>CELL("protect",BK44)=0</formula>
    </cfRule>
  </conditionalFormatting>
  <conditionalFormatting sqref="BR48:BV1048576">
    <cfRule type="expression" dxfId="233" priority="48">
      <formula>CELL("protect",BR48)=0</formula>
    </cfRule>
  </conditionalFormatting>
  <conditionalFormatting sqref="BR2:BY2 BR1:BX1">
    <cfRule type="expression" dxfId="232" priority="47">
      <formula>CELL("protect",BR1)=0</formula>
    </cfRule>
  </conditionalFormatting>
  <conditionalFormatting sqref="BR40:BS40">
    <cfRule type="expression" dxfId="231" priority="49">
      <formula>CELL("protect",BR40)=0</formula>
    </cfRule>
  </conditionalFormatting>
  <conditionalFormatting sqref="BT39:BT40">
    <cfRule type="expression" dxfId="230" priority="51">
      <formula>CELL("protect",BT39)=0</formula>
    </cfRule>
  </conditionalFormatting>
  <conditionalFormatting sqref="BU45">
    <cfRule type="expression" dxfId="229" priority="54">
      <formula>CELL("protect",BU45)=0</formula>
    </cfRule>
  </conditionalFormatting>
  <conditionalFormatting sqref="BV12:BV38">
    <cfRule type="expression" dxfId="228" priority="42">
      <formula>CELL("protect",BV12)=0</formula>
    </cfRule>
  </conditionalFormatting>
  <conditionalFormatting sqref="BV41:BW41 BV45:BW45">
    <cfRule type="expression" dxfId="227" priority="45">
      <formula>CELL("protect",BV41)=0</formula>
    </cfRule>
  </conditionalFormatting>
  <conditionalFormatting sqref="BV40:BY40">
    <cfRule type="expression" dxfId="226" priority="46">
      <formula>CELL("protect",BV40)=0</formula>
    </cfRule>
  </conditionalFormatting>
  <conditionalFormatting sqref="BX9">
    <cfRule type="expression" dxfId="225" priority="52">
      <formula>CELL("protect",BX9)=0</formula>
    </cfRule>
  </conditionalFormatting>
  <conditionalFormatting sqref="BX8:BY8">
    <cfRule type="expression" dxfId="224" priority="53">
      <formula>CELL("protect",BX8)=0</formula>
    </cfRule>
  </conditionalFormatting>
  <conditionalFormatting sqref="BX42:BY42">
    <cfRule type="expression" dxfId="222" priority="50">
      <formula>CELL("protect",BX42)=0</formula>
    </cfRule>
  </conditionalFormatting>
  <conditionalFormatting sqref="BR41:BU41">
    <cfRule type="expression" dxfId="220" priority="41">
      <formula>CELL("protect",BR41)=0</formula>
    </cfRule>
  </conditionalFormatting>
  <conditionalFormatting sqref="BN12:BN38">
    <cfRule type="expression" dxfId="218" priority="36">
      <formula>CELL("protect",BN12)=0</formula>
    </cfRule>
  </conditionalFormatting>
  <conditionalFormatting sqref="BN45:BQ45">
    <cfRule type="expression" dxfId="217" priority="39">
      <formula>CELL("protect",BN45)=0</formula>
    </cfRule>
  </conditionalFormatting>
  <conditionalFormatting sqref="BN48:BQ1048576">
    <cfRule type="expression" dxfId="216" priority="38">
      <formula>CELL("protect",BN48)=0</formula>
    </cfRule>
  </conditionalFormatting>
  <conditionalFormatting sqref="BN1:BQ1 BO2:BQ2">
    <cfRule type="expression" dxfId="215" priority="37">
      <formula>CELL("protect",BN1)=0</formula>
    </cfRule>
  </conditionalFormatting>
  <conditionalFormatting sqref="BN12:BP32">
    <cfRule type="expression" dxfId="214" priority="35">
      <formula>CELL("protect",BN12)=0</formula>
    </cfRule>
  </conditionalFormatting>
  <conditionalFormatting sqref="BQ12:BQ32">
    <cfRule type="expression" dxfId="213" priority="34">
      <formula>CELL("protect",BQ12)=0</formula>
    </cfRule>
  </conditionalFormatting>
  <conditionalFormatting sqref="BX41:BY41">
    <cfRule type="expression" dxfId="212" priority="31">
      <formula>CELL("protect",BX41)=0</formula>
    </cfRule>
  </conditionalFormatting>
  <conditionalFormatting sqref="BX43:BY43">
    <cfRule type="expression" dxfId="211" priority="30">
      <formula>CELL("protect",BX43)=0</formula>
    </cfRule>
  </conditionalFormatting>
  <conditionalFormatting sqref="BX44:BY44">
    <cfRule type="expression" dxfId="210" priority="29">
      <formula>CELL("protect",BX44)=0</formula>
    </cfRule>
  </conditionalFormatting>
  <conditionalFormatting sqref="BR12:BV32">
    <cfRule type="expression" dxfId="209" priority="26">
      <formula>CELL("protect",BR12)=0</formula>
    </cfRule>
  </conditionalFormatting>
  <conditionalFormatting sqref="BN34:BP38">
    <cfRule type="expression" dxfId="208" priority="25">
      <formula>CELL("protect",BN34)=0</formula>
    </cfRule>
  </conditionalFormatting>
  <conditionalFormatting sqref="BQ34:BQ38">
    <cfRule type="expression" dxfId="207" priority="24">
      <formula>CELL("protect",BQ34)=0</formula>
    </cfRule>
  </conditionalFormatting>
  <conditionalFormatting sqref="BR34:BV38">
    <cfRule type="expression" dxfId="206" priority="23">
      <formula>CELL("protect",BR34)=0</formula>
    </cfRule>
  </conditionalFormatting>
  <conditionalFormatting sqref="BU40">
    <cfRule type="expression" dxfId="205" priority="22">
      <formula>CELL("protect",BU40)=0</formula>
    </cfRule>
  </conditionalFormatting>
  <conditionalFormatting sqref="BH40">
    <cfRule type="expression" dxfId="204" priority="21">
      <formula>CELL("protect",BH40)=0</formula>
    </cfRule>
  </conditionalFormatting>
  <conditionalFormatting sqref="BA4:BA5">
    <cfRule type="expression" dxfId="203" priority="19">
      <formula>CELL("protect",BA4)=0</formula>
    </cfRule>
  </conditionalFormatting>
  <conditionalFormatting sqref="BB4">
    <cfRule type="expression" dxfId="202" priority="20">
      <formula>CELL("protect",BB4)=0</formula>
    </cfRule>
  </conditionalFormatting>
  <conditionalFormatting sqref="BM4 BH4:BH5">
    <cfRule type="expression" dxfId="201" priority="18">
      <formula>CELL("Protect",BH4)=0</formula>
    </cfRule>
  </conditionalFormatting>
  <conditionalFormatting sqref="BM4:BM5">
    <cfRule type="expression" dxfId="199" priority="16">
      <formula>CELL("protect",BM4)=0</formula>
    </cfRule>
  </conditionalFormatting>
  <conditionalFormatting sqref="BK4:BL4">
    <cfRule type="expression" dxfId="198" priority="15">
      <formula>CELL("Protect",BK4)=0</formula>
    </cfRule>
  </conditionalFormatting>
  <conditionalFormatting sqref="BK5">
    <cfRule type="expression" dxfId="197" priority="14">
      <formula>CELL("protect",BK5)=0</formula>
    </cfRule>
  </conditionalFormatting>
  <conditionalFormatting sqref="BL4:BL5">
    <cfRule type="expression" dxfId="196" priority="13">
      <formula>CELL("protect",BL4)=0</formula>
    </cfRule>
  </conditionalFormatting>
  <conditionalFormatting sqref="BX7:BY7">
    <cfRule type="expression" dxfId="195" priority="10">
      <formula>CELL("protect",BX7)=0</formula>
    </cfRule>
  </conditionalFormatting>
  <conditionalFormatting sqref="BU6">
    <cfRule type="expression" dxfId="194" priority="12">
      <formula>CELL("Protect",BU6)=0</formula>
    </cfRule>
  </conditionalFormatting>
  <conditionalFormatting sqref="BY6">
    <cfRule type="expression" dxfId="193" priority="11">
      <formula>CELL("protect",BY6)=0</formula>
    </cfRule>
  </conditionalFormatting>
  <conditionalFormatting sqref="BN6">
    <cfRule type="expression" dxfId="192" priority="9">
      <formula>CELL("protect",BN6)=0</formula>
    </cfRule>
  </conditionalFormatting>
  <conditionalFormatting sqref="BN4:BN5">
    <cfRule type="expression" dxfId="191" priority="7">
      <formula>CELL("protect",BN4)=0</formula>
    </cfRule>
  </conditionalFormatting>
  <conditionalFormatting sqref="BO4">
    <cfRule type="expression" dxfId="190" priority="8">
      <formula>CELL("protect",BO4)=0</formula>
    </cfRule>
  </conditionalFormatting>
  <conditionalFormatting sqref="BU4:BU5">
    <cfRule type="expression" dxfId="189" priority="6">
      <formula>CELL("Protect",BU4)=0</formula>
    </cfRule>
  </conditionalFormatting>
  <conditionalFormatting sqref="BX4:BY4">
    <cfRule type="expression" dxfId="188" priority="5">
      <formula>CELL("Protect",BX4)=0</formula>
    </cfRule>
  </conditionalFormatting>
  <conditionalFormatting sqref="BX5">
    <cfRule type="expression" dxfId="187" priority="4">
      <formula>CELL("protect",BX5)=0</formula>
    </cfRule>
  </conditionalFormatting>
  <conditionalFormatting sqref="BY4:BY5">
    <cfRule type="expression" dxfId="186" priority="3">
      <formula>CELL("protect",BY4)=0</formula>
    </cfRule>
  </conditionalFormatting>
  <conditionalFormatting sqref="BN2">
    <cfRule type="expression" dxfId="185" priority="2">
      <formula>CELL("protect",BN2)=0</formula>
    </cfRule>
  </conditionalFormatting>
  <conditionalFormatting sqref="BN2">
    <cfRule type="expression" dxfId="184" priority="1">
      <formula>CELL("protect",BN2)=0</formula>
    </cfRule>
  </conditionalFormatting>
  <dataValidations count="3">
    <dataValidation type="list" allowBlank="1" showErrorMessage="1" errorTitle="Yes or No" error="Only enter either 'Yes' or 'No'" sqref="D34:D38 D12:D32" xr:uid="{00000000-0002-0000-1300-000000000000}">
      <formula1>"Yes, No"</formula1>
    </dataValidation>
    <dataValidation type="list" allowBlank="1" showErrorMessage="1" error="Please make a choice from the drop down options" sqref="I34:I38 BI34:BI38 I12:I32" xr:uid="{00000000-0002-0000-1300-000001000000}">
      <formula1>$A$55:$A$59</formula1>
    </dataValidation>
    <dataValidation type="whole" operator="greaterThanOrEqual" allowBlank="1" showInputMessage="1" showErrorMessage="1" error="Negative values are not permitted in Unallowable column." sqref="L34:L38 BL34:BL38" xr:uid="{488DE5FA-BD7E-4159-BEA5-68EC1ECB4177}">
      <formula1>0</formula1>
    </dataValidation>
  </dataValidations>
  <printOptions horizontalCentered="1"/>
  <pageMargins left="0.25" right="0.25" top="0.48" bottom="0.4" header="0.25" footer="0.25"/>
  <pageSetup scale="59" orientation="landscape" r:id="rId1"/>
  <headerFooter>
    <oddFooter>&amp;C&amp;"Tahoma,Regular"&amp;10Page &amp;P of &amp;N&amp;R&amp;"Tahoma,Regular"&amp;10ID-46, Schedule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2000000}">
          <x14:formula1>
            <xm:f>lookups!$B$3:$B$4</xm:f>
          </x14:formula1>
          <xm:sqref>M1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AF95"/>
  <sheetViews>
    <sheetView showGridLines="0" topLeftCell="A2" zoomScale="80" zoomScaleNormal="80" workbookViewId="0">
      <pane ySplit="11" topLeftCell="A13" activePane="bottomLeft" state="frozen"/>
      <selection activeCell="A2" sqref="A2"/>
      <selection pane="bottomLeft" activeCell="A13" sqref="A13"/>
    </sheetView>
  </sheetViews>
  <sheetFormatPr defaultColWidth="9" defaultRowHeight="14.4" x14ac:dyDescent="0.25"/>
  <cols>
    <col min="1" max="1" width="28.44140625" style="12" customWidth="1"/>
    <col min="2" max="2" width="10.6640625" style="12" customWidth="1"/>
    <col min="3" max="3" width="11" style="12" customWidth="1"/>
    <col min="4" max="4" width="10.77734375" style="346" customWidth="1"/>
    <col min="5" max="5" width="11.109375" style="12" customWidth="1"/>
    <col min="6" max="6" width="9" style="12" customWidth="1"/>
    <col min="7" max="10" width="9.21875" style="12" customWidth="1"/>
    <col min="11" max="11" width="29.109375" style="12" customWidth="1"/>
    <col min="12" max="13" width="12.77734375" style="12" customWidth="1"/>
    <col min="14" max="14" width="29.6640625" style="12" customWidth="1"/>
    <col min="15" max="16384" width="9" style="12"/>
  </cols>
  <sheetData>
    <row r="1" spans="1:15" s="7" customFormat="1" ht="19.600000000000001" customHeight="1" x14ac:dyDescent="0.25">
      <c r="A1" s="1463"/>
      <c r="B1" s="1464"/>
      <c r="C1" s="1464"/>
      <c r="D1" s="1464"/>
      <c r="E1" s="1464"/>
      <c r="F1" s="1464"/>
      <c r="G1" s="1464"/>
      <c r="H1" s="1464"/>
      <c r="I1" s="1464"/>
      <c r="J1" s="1464"/>
      <c r="K1" s="1464"/>
      <c r="L1" s="1464"/>
      <c r="M1" s="1464"/>
      <c r="N1" s="58"/>
      <c r="O1" s="27"/>
    </row>
    <row r="2" spans="1:15" s="7" customFormat="1" ht="19.600000000000001" customHeight="1" x14ac:dyDescent="0.25">
      <c r="A2" s="1466" t="s">
        <v>661</v>
      </c>
      <c r="B2" s="1493"/>
      <c r="C2" s="1493"/>
      <c r="D2" s="1493"/>
      <c r="E2" s="1493"/>
      <c r="F2" s="1493"/>
      <c r="G2" s="1493"/>
      <c r="H2" s="1493"/>
      <c r="I2" s="1493"/>
      <c r="J2" s="1493"/>
      <c r="K2" s="1493"/>
      <c r="L2" s="1493"/>
      <c r="M2" s="1493"/>
      <c r="N2" s="1468"/>
      <c r="O2" s="760"/>
    </row>
    <row r="3" spans="1:15" s="7" customFormat="1" ht="15.05" x14ac:dyDescent="0.25">
      <c r="A3" s="1466" t="s">
        <v>119</v>
      </c>
      <c r="B3" s="1493"/>
      <c r="C3" s="1493"/>
      <c r="D3" s="1493"/>
      <c r="E3" s="1493"/>
      <c r="F3" s="1493"/>
      <c r="G3" s="1493"/>
      <c r="H3" s="1493"/>
      <c r="I3" s="1493"/>
      <c r="J3" s="1493"/>
      <c r="K3" s="1493"/>
      <c r="L3" s="1493"/>
      <c r="M3" s="1493"/>
      <c r="N3" s="1468"/>
    </row>
    <row r="4" spans="1:15" s="7" customFormat="1" ht="15.05" x14ac:dyDescent="0.25">
      <c r="A4" s="469"/>
      <c r="B4" s="520"/>
      <c r="C4" s="520"/>
      <c r="D4" s="520"/>
      <c r="E4" s="520"/>
      <c r="F4" s="520"/>
      <c r="G4" s="132"/>
      <c r="H4" s="520"/>
      <c r="I4" s="520"/>
      <c r="J4" s="520"/>
      <c r="K4" s="25"/>
      <c r="L4" s="25"/>
      <c r="M4" s="25"/>
      <c r="N4" s="477"/>
    </row>
    <row r="5" spans="1:15" s="7" customFormat="1" ht="15.05" x14ac:dyDescent="0.25">
      <c r="A5" s="64" t="s">
        <v>95</v>
      </c>
      <c r="B5" s="520"/>
      <c r="C5" s="800" t="s">
        <v>45</v>
      </c>
      <c r="D5" s="800"/>
      <c r="E5" s="800"/>
      <c r="F5" s="520"/>
      <c r="G5" s="520"/>
      <c r="H5" s="800" t="s">
        <v>96</v>
      </c>
      <c r="I5" s="800"/>
      <c r="J5" s="800"/>
      <c r="K5" s="520"/>
      <c r="L5" s="800" t="s">
        <v>65</v>
      </c>
      <c r="M5" s="25"/>
      <c r="N5" s="477"/>
    </row>
    <row r="6" spans="1:15" s="7" customFormat="1" ht="15.05" x14ac:dyDescent="0.25">
      <c r="A6" s="1673">
        <f>'Cover Page'!$A$8</f>
        <v>0</v>
      </c>
      <c r="B6" s="1674"/>
      <c r="C6" s="1674">
        <f>'Cover Page'!$F$8</f>
        <v>0</v>
      </c>
      <c r="D6" s="1674"/>
      <c r="E6" s="1674"/>
      <c r="F6" s="1674"/>
      <c r="G6" s="132"/>
      <c r="H6" s="1497">
        <f>'Cover Page'!$K$8</f>
        <v>0</v>
      </c>
      <c r="I6" s="1497"/>
      <c r="J6" s="520"/>
      <c r="K6" s="422"/>
      <c r="L6" s="344" t="str">
        <f>TEXT('Cover Page'!$K$10,"mm/dd/yy")&amp;" to "&amp;TEXT('Cover Page'!$M$10,"mm/dd/yy")</f>
        <v>07/01/24 to 06/30/25</v>
      </c>
      <c r="M6" s="466"/>
      <c r="N6" s="477"/>
    </row>
    <row r="7" spans="1:15" s="7" customFormat="1" ht="15.05" x14ac:dyDescent="0.25">
      <c r="A7" s="730"/>
      <c r="B7" s="731"/>
      <c r="C7" s="54"/>
      <c r="D7" s="824"/>
      <c r="E7" s="54"/>
      <c r="F7" s="54"/>
      <c r="G7" s="54"/>
      <c r="H7" s="54"/>
      <c r="I7" s="54"/>
      <c r="J7" s="54"/>
      <c r="K7" s="489"/>
      <c r="L7" s="489"/>
      <c r="M7" s="489"/>
      <c r="N7" s="477"/>
    </row>
    <row r="8" spans="1:15" ht="15.05" thickBot="1" x14ac:dyDescent="0.3">
      <c r="A8" s="66" t="s">
        <v>9</v>
      </c>
      <c r="B8" s="66" t="s">
        <v>324</v>
      </c>
      <c r="C8" s="66" t="s">
        <v>325</v>
      </c>
      <c r="D8" s="66" t="s">
        <v>326</v>
      </c>
      <c r="E8" s="66" t="s">
        <v>327</v>
      </c>
      <c r="F8" s="66" t="s">
        <v>328</v>
      </c>
      <c r="G8" s="91" t="s">
        <v>329</v>
      </c>
      <c r="H8" s="810" t="s">
        <v>330</v>
      </c>
      <c r="I8" s="91" t="s">
        <v>331</v>
      </c>
      <c r="J8" s="810" t="s">
        <v>332</v>
      </c>
      <c r="K8" s="796" t="s">
        <v>333</v>
      </c>
      <c r="L8" s="796" t="s">
        <v>452</v>
      </c>
      <c r="M8" s="796" t="s">
        <v>453</v>
      </c>
      <c r="N8" s="66" t="s">
        <v>492</v>
      </c>
    </row>
    <row r="9" spans="1:15" ht="17.399999999999999" customHeight="1" x14ac:dyDescent="0.25">
      <c r="A9" s="1550" t="s">
        <v>364</v>
      </c>
      <c r="B9" s="811" t="s">
        <v>1004</v>
      </c>
      <c r="C9" s="1550" t="s">
        <v>36</v>
      </c>
      <c r="D9" s="811" t="s">
        <v>244</v>
      </c>
      <c r="E9" s="1544" t="s">
        <v>320</v>
      </c>
      <c r="F9" s="1675" t="s">
        <v>307</v>
      </c>
      <c r="G9" s="1660" t="s">
        <v>271</v>
      </c>
      <c r="H9" s="1661"/>
      <c r="I9" s="1664" t="s">
        <v>322</v>
      </c>
      <c r="J9" s="1665"/>
      <c r="K9" s="1668" t="s">
        <v>308</v>
      </c>
      <c r="L9" s="1649" t="s">
        <v>664</v>
      </c>
      <c r="M9" s="1651"/>
      <c r="N9" s="1531" t="s">
        <v>1141</v>
      </c>
    </row>
    <row r="10" spans="1:15" ht="17.399999999999999" customHeight="1" thickBot="1" x14ac:dyDescent="0.3">
      <c r="A10" s="1551"/>
      <c r="B10" s="811" t="s">
        <v>1005</v>
      </c>
      <c r="C10" s="1551"/>
      <c r="D10" s="1545" t="s">
        <v>245</v>
      </c>
      <c r="E10" s="1545"/>
      <c r="F10" s="1676"/>
      <c r="G10" s="1662"/>
      <c r="H10" s="1663"/>
      <c r="I10" s="1666"/>
      <c r="J10" s="1667"/>
      <c r="K10" s="1669"/>
      <c r="L10" s="1671" t="s">
        <v>794</v>
      </c>
      <c r="M10" s="1671" t="s">
        <v>435</v>
      </c>
      <c r="N10" s="1628"/>
    </row>
    <row r="11" spans="1:15" ht="15.05" customHeight="1" x14ac:dyDescent="0.25">
      <c r="A11" s="1552"/>
      <c r="B11" s="1240" t="s">
        <v>247</v>
      </c>
      <c r="C11" s="1552"/>
      <c r="D11" s="1546"/>
      <c r="E11" s="1546"/>
      <c r="F11" s="1546"/>
      <c r="G11" s="315" t="s">
        <v>270</v>
      </c>
      <c r="H11" s="812" t="s">
        <v>269</v>
      </c>
      <c r="I11" s="315" t="s">
        <v>321</v>
      </c>
      <c r="J11" s="812" t="s">
        <v>30</v>
      </c>
      <c r="K11" s="1670"/>
      <c r="L11" s="1672"/>
      <c r="M11" s="1672"/>
      <c r="N11" s="1532"/>
    </row>
    <row r="12" spans="1:15" customFormat="1" ht="15.05" hidden="1" customHeight="1" x14ac:dyDescent="0.3">
      <c r="A12" s="725"/>
      <c r="B12" s="528"/>
      <c r="C12" s="528"/>
      <c r="D12" s="528"/>
      <c r="E12" s="528"/>
      <c r="F12" s="528"/>
      <c r="G12" s="528"/>
      <c r="H12" s="528"/>
      <c r="I12" s="528"/>
      <c r="J12" s="528"/>
      <c r="K12" s="528"/>
      <c r="L12" s="528"/>
      <c r="M12" s="528"/>
      <c r="N12" s="793"/>
    </row>
    <row r="13" spans="1:15" x14ac:dyDescent="0.25">
      <c r="A13" s="154"/>
      <c r="B13" s="316"/>
      <c r="C13" s="317"/>
      <c r="D13" s="318"/>
      <c r="E13" s="320"/>
      <c r="F13" s="319"/>
      <c r="G13" s="348"/>
      <c r="H13" s="349"/>
      <c r="I13" s="350" t="str">
        <f t="shared" ref="I13:I39" si="0">IF(+G13="N/A","N/A",IF(ABS(G13)&gt;0,G13/2080,""))</f>
        <v/>
      </c>
      <c r="J13" s="350" t="str">
        <f>IF(+H13="N/A","N/A",IF(ABS(H13)&gt;0,H13/2080,""))</f>
        <v/>
      </c>
      <c r="K13" s="149"/>
      <c r="L13" s="777" t="str">
        <f t="shared" ref="L13:L39" si="1">IF(ABS(E13)&gt;0,+E13-M13,"")</f>
        <v/>
      </c>
      <c r="M13" s="305"/>
      <c r="N13" s="829"/>
    </row>
    <row r="14" spans="1:15" x14ac:dyDescent="0.25">
      <c r="A14" s="154"/>
      <c r="B14" s="316"/>
      <c r="C14" s="317"/>
      <c r="D14" s="318"/>
      <c r="E14" s="320"/>
      <c r="F14" s="319"/>
      <c r="G14" s="348"/>
      <c r="H14" s="349"/>
      <c r="I14" s="350" t="str">
        <f t="shared" si="0"/>
        <v/>
      </c>
      <c r="J14" s="350" t="str">
        <f>IF(+H14="N/A","N/A",IF(ABS(H14)&gt;0,H14/2080,""))</f>
        <v/>
      </c>
      <c r="K14" s="149"/>
      <c r="L14" s="777" t="str">
        <f t="shared" si="1"/>
        <v/>
      </c>
      <c r="M14" s="305"/>
      <c r="N14" s="831"/>
    </row>
    <row r="15" spans="1:15" x14ac:dyDescent="0.25">
      <c r="A15" s="154"/>
      <c r="B15" s="316"/>
      <c r="C15" s="317"/>
      <c r="D15" s="318"/>
      <c r="E15" s="320"/>
      <c r="F15" s="319"/>
      <c r="G15" s="348"/>
      <c r="H15" s="349"/>
      <c r="I15" s="350" t="str">
        <f t="shared" si="0"/>
        <v/>
      </c>
      <c r="J15" s="350" t="str">
        <f t="shared" ref="J15:J39" si="2">IF(+H15="N/A","N/A",IF(ABS(H15)&gt;0,H15/2080,""))</f>
        <v/>
      </c>
      <c r="K15" s="149"/>
      <c r="L15" s="777" t="str">
        <f t="shared" si="1"/>
        <v/>
      </c>
      <c r="M15" s="305"/>
      <c r="N15" s="831"/>
    </row>
    <row r="16" spans="1:15" x14ac:dyDescent="0.25">
      <c r="A16" s="154"/>
      <c r="B16" s="316"/>
      <c r="C16" s="317"/>
      <c r="D16" s="318"/>
      <c r="E16" s="320"/>
      <c r="F16" s="321"/>
      <c r="G16" s="348"/>
      <c r="H16" s="349"/>
      <c r="I16" s="350" t="str">
        <f t="shared" si="0"/>
        <v/>
      </c>
      <c r="J16" s="350" t="str">
        <f t="shared" si="2"/>
        <v/>
      </c>
      <c r="K16" s="149"/>
      <c r="L16" s="777" t="str">
        <f t="shared" si="1"/>
        <v/>
      </c>
      <c r="M16" s="305"/>
      <c r="N16" s="831"/>
    </row>
    <row r="17" spans="1:14" x14ac:dyDescent="0.25">
      <c r="A17" s="154"/>
      <c r="B17" s="316"/>
      <c r="C17" s="317"/>
      <c r="D17" s="318"/>
      <c r="E17" s="320"/>
      <c r="F17" s="321"/>
      <c r="G17" s="348"/>
      <c r="H17" s="349"/>
      <c r="I17" s="350" t="str">
        <f t="shared" si="0"/>
        <v/>
      </c>
      <c r="J17" s="350" t="str">
        <f t="shared" si="2"/>
        <v/>
      </c>
      <c r="K17" s="149"/>
      <c r="L17" s="777" t="str">
        <f t="shared" si="1"/>
        <v/>
      </c>
      <c r="M17" s="305"/>
      <c r="N17" s="831"/>
    </row>
    <row r="18" spans="1:14" x14ac:dyDescent="0.25">
      <c r="A18" s="154"/>
      <c r="B18" s="316"/>
      <c r="C18" s="317"/>
      <c r="D18" s="318"/>
      <c r="E18" s="320"/>
      <c r="F18" s="321"/>
      <c r="G18" s="348"/>
      <c r="H18" s="349"/>
      <c r="I18" s="350" t="str">
        <f t="shared" si="0"/>
        <v/>
      </c>
      <c r="J18" s="350" t="str">
        <f t="shared" si="2"/>
        <v/>
      </c>
      <c r="K18" s="149"/>
      <c r="L18" s="777" t="str">
        <f t="shared" si="1"/>
        <v/>
      </c>
      <c r="M18" s="305"/>
      <c r="N18" s="831"/>
    </row>
    <row r="19" spans="1:14" x14ac:dyDescent="0.25">
      <c r="A19" s="154"/>
      <c r="B19" s="316"/>
      <c r="C19" s="317"/>
      <c r="D19" s="318"/>
      <c r="E19" s="320"/>
      <c r="F19" s="321"/>
      <c r="G19" s="348"/>
      <c r="H19" s="349"/>
      <c r="I19" s="350" t="str">
        <f t="shared" si="0"/>
        <v/>
      </c>
      <c r="J19" s="350" t="str">
        <f t="shared" si="2"/>
        <v/>
      </c>
      <c r="K19" s="149"/>
      <c r="L19" s="777" t="str">
        <f t="shared" si="1"/>
        <v/>
      </c>
      <c r="M19" s="305"/>
      <c r="N19" s="831"/>
    </row>
    <row r="20" spans="1:14" x14ac:dyDescent="0.25">
      <c r="A20" s="154"/>
      <c r="B20" s="316"/>
      <c r="C20" s="317"/>
      <c r="D20" s="318"/>
      <c r="E20" s="320"/>
      <c r="F20" s="321"/>
      <c r="G20" s="348"/>
      <c r="H20" s="349"/>
      <c r="I20" s="350" t="str">
        <f t="shared" si="0"/>
        <v/>
      </c>
      <c r="J20" s="350" t="str">
        <f t="shared" si="2"/>
        <v/>
      </c>
      <c r="K20" s="149"/>
      <c r="L20" s="777" t="str">
        <f t="shared" si="1"/>
        <v/>
      </c>
      <c r="M20" s="305"/>
      <c r="N20" s="831"/>
    </row>
    <row r="21" spans="1:14" x14ac:dyDescent="0.25">
      <c r="A21" s="154"/>
      <c r="B21" s="316"/>
      <c r="C21" s="317"/>
      <c r="D21" s="318"/>
      <c r="E21" s="320"/>
      <c r="F21" s="321"/>
      <c r="G21" s="348"/>
      <c r="H21" s="349"/>
      <c r="I21" s="350" t="str">
        <f t="shared" si="0"/>
        <v/>
      </c>
      <c r="J21" s="350" t="str">
        <f t="shared" si="2"/>
        <v/>
      </c>
      <c r="K21" s="149"/>
      <c r="L21" s="777" t="str">
        <f t="shared" si="1"/>
        <v/>
      </c>
      <c r="M21" s="305"/>
      <c r="N21" s="831"/>
    </row>
    <row r="22" spans="1:14" x14ac:dyDescent="0.25">
      <c r="A22" s="154"/>
      <c r="B22" s="316"/>
      <c r="C22" s="317"/>
      <c r="D22" s="318"/>
      <c r="E22" s="320"/>
      <c r="F22" s="321"/>
      <c r="G22" s="348"/>
      <c r="H22" s="349"/>
      <c r="I22" s="350" t="str">
        <f t="shared" si="0"/>
        <v/>
      </c>
      <c r="J22" s="350" t="str">
        <f t="shared" si="2"/>
        <v/>
      </c>
      <c r="K22" s="149"/>
      <c r="L22" s="777" t="str">
        <f t="shared" si="1"/>
        <v/>
      </c>
      <c r="M22" s="305"/>
      <c r="N22" s="831"/>
    </row>
    <row r="23" spans="1:14" x14ac:dyDescent="0.25">
      <c r="A23" s="154"/>
      <c r="B23" s="305"/>
      <c r="C23" s="317"/>
      <c r="D23" s="795"/>
      <c r="E23" s="320"/>
      <c r="F23" s="321"/>
      <c r="G23" s="348"/>
      <c r="H23" s="349"/>
      <c r="I23" s="350" t="str">
        <f t="shared" si="0"/>
        <v/>
      </c>
      <c r="J23" s="350" t="str">
        <f t="shared" si="2"/>
        <v/>
      </c>
      <c r="K23" s="149"/>
      <c r="L23" s="777" t="str">
        <f t="shared" si="1"/>
        <v/>
      </c>
      <c r="M23" s="305"/>
      <c r="N23" s="831"/>
    </row>
    <row r="24" spans="1:14" x14ac:dyDescent="0.25">
      <c r="A24" s="154"/>
      <c r="B24" s="305"/>
      <c r="C24" s="317"/>
      <c r="D24" s="795"/>
      <c r="E24" s="320"/>
      <c r="F24" s="321"/>
      <c r="G24" s="348"/>
      <c r="H24" s="349"/>
      <c r="I24" s="350" t="str">
        <f t="shared" si="0"/>
        <v/>
      </c>
      <c r="J24" s="350" t="str">
        <f t="shared" si="2"/>
        <v/>
      </c>
      <c r="K24" s="149"/>
      <c r="L24" s="777" t="str">
        <f t="shared" si="1"/>
        <v/>
      </c>
      <c r="M24" s="305"/>
      <c r="N24" s="831"/>
    </row>
    <row r="25" spans="1:14" x14ac:dyDescent="0.25">
      <c r="A25" s="154"/>
      <c r="B25" s="305"/>
      <c r="C25" s="317"/>
      <c r="D25" s="795"/>
      <c r="E25" s="320"/>
      <c r="F25" s="321"/>
      <c r="G25" s="348"/>
      <c r="H25" s="349"/>
      <c r="I25" s="350" t="str">
        <f t="shared" si="0"/>
        <v/>
      </c>
      <c r="J25" s="350" t="str">
        <f t="shared" si="2"/>
        <v/>
      </c>
      <c r="K25" s="149"/>
      <c r="L25" s="777" t="str">
        <f t="shared" si="1"/>
        <v/>
      </c>
      <c r="M25" s="305"/>
      <c r="N25" s="831"/>
    </row>
    <row r="26" spans="1:14" x14ac:dyDescent="0.25">
      <c r="A26" s="154"/>
      <c r="B26" s="305"/>
      <c r="C26" s="317"/>
      <c r="D26" s="795"/>
      <c r="E26" s="320"/>
      <c r="F26" s="321"/>
      <c r="G26" s="348"/>
      <c r="H26" s="349"/>
      <c r="I26" s="350" t="str">
        <f t="shared" si="0"/>
        <v/>
      </c>
      <c r="J26" s="350" t="str">
        <f t="shared" si="2"/>
        <v/>
      </c>
      <c r="K26" s="149"/>
      <c r="L26" s="777" t="str">
        <f t="shared" si="1"/>
        <v/>
      </c>
      <c r="M26" s="305"/>
      <c r="N26" s="831"/>
    </row>
    <row r="27" spans="1:14" x14ac:dyDescent="0.25">
      <c r="A27" s="154"/>
      <c r="B27" s="305"/>
      <c r="C27" s="317"/>
      <c r="D27" s="795"/>
      <c r="E27" s="320"/>
      <c r="F27" s="321"/>
      <c r="G27" s="348"/>
      <c r="H27" s="349"/>
      <c r="I27" s="350" t="str">
        <f t="shared" si="0"/>
        <v/>
      </c>
      <c r="J27" s="350" t="str">
        <f t="shared" si="2"/>
        <v/>
      </c>
      <c r="K27" s="149"/>
      <c r="L27" s="777" t="str">
        <f t="shared" si="1"/>
        <v/>
      </c>
      <c r="M27" s="305"/>
      <c r="N27" s="831"/>
    </row>
    <row r="28" spans="1:14" x14ac:dyDescent="0.25">
      <c r="A28" s="154"/>
      <c r="B28" s="305"/>
      <c r="C28" s="317"/>
      <c r="D28" s="795"/>
      <c r="E28" s="320"/>
      <c r="F28" s="321"/>
      <c r="G28" s="348"/>
      <c r="H28" s="349"/>
      <c r="I28" s="350" t="str">
        <f t="shared" si="0"/>
        <v/>
      </c>
      <c r="J28" s="350" t="str">
        <f t="shared" si="2"/>
        <v/>
      </c>
      <c r="K28" s="149"/>
      <c r="L28" s="777" t="str">
        <f t="shared" si="1"/>
        <v/>
      </c>
      <c r="M28" s="305"/>
      <c r="N28" s="831"/>
    </row>
    <row r="29" spans="1:14" x14ac:dyDescent="0.25">
      <c r="A29" s="154"/>
      <c r="B29" s="305"/>
      <c r="C29" s="317"/>
      <c r="D29" s="795"/>
      <c r="E29" s="320"/>
      <c r="F29" s="321"/>
      <c r="G29" s="348"/>
      <c r="H29" s="349"/>
      <c r="I29" s="350" t="str">
        <f t="shared" si="0"/>
        <v/>
      </c>
      <c r="J29" s="350" t="str">
        <f t="shared" si="2"/>
        <v/>
      </c>
      <c r="K29" s="149"/>
      <c r="L29" s="777" t="str">
        <f t="shared" si="1"/>
        <v/>
      </c>
      <c r="M29" s="305"/>
      <c r="N29" s="831"/>
    </row>
    <row r="30" spans="1:14" x14ac:dyDescent="0.25">
      <c r="A30" s="154"/>
      <c r="B30" s="305"/>
      <c r="C30" s="317"/>
      <c r="D30" s="795"/>
      <c r="E30" s="320"/>
      <c r="F30" s="321"/>
      <c r="G30" s="348"/>
      <c r="H30" s="349"/>
      <c r="I30" s="350" t="str">
        <f t="shared" si="0"/>
        <v/>
      </c>
      <c r="J30" s="350" t="str">
        <f t="shared" si="2"/>
        <v/>
      </c>
      <c r="K30" s="149"/>
      <c r="L30" s="777" t="str">
        <f t="shared" si="1"/>
        <v/>
      </c>
      <c r="M30" s="305"/>
      <c r="N30" s="831"/>
    </row>
    <row r="31" spans="1:14" x14ac:dyDescent="0.25">
      <c r="A31" s="154"/>
      <c r="B31" s="305"/>
      <c r="C31" s="317"/>
      <c r="D31" s="795"/>
      <c r="E31" s="320"/>
      <c r="F31" s="321"/>
      <c r="G31" s="348"/>
      <c r="H31" s="349"/>
      <c r="I31" s="350" t="str">
        <f t="shared" si="0"/>
        <v/>
      </c>
      <c r="J31" s="350" t="str">
        <f t="shared" si="2"/>
        <v/>
      </c>
      <c r="K31" s="149"/>
      <c r="L31" s="777" t="str">
        <f t="shared" si="1"/>
        <v/>
      </c>
      <c r="M31" s="305"/>
      <c r="N31" s="831"/>
    </row>
    <row r="32" spans="1:14" x14ac:dyDescent="0.25">
      <c r="A32" s="154"/>
      <c r="B32" s="305"/>
      <c r="C32" s="317"/>
      <c r="D32" s="795"/>
      <c r="E32" s="320"/>
      <c r="F32" s="321"/>
      <c r="G32" s="348"/>
      <c r="H32" s="349"/>
      <c r="I32" s="350" t="str">
        <f t="shared" si="0"/>
        <v/>
      </c>
      <c r="J32" s="350" t="str">
        <f t="shared" si="2"/>
        <v/>
      </c>
      <c r="K32" s="149"/>
      <c r="L32" s="777" t="str">
        <f t="shared" si="1"/>
        <v/>
      </c>
      <c r="M32" s="305"/>
      <c r="N32" s="831"/>
    </row>
    <row r="33" spans="1:14" x14ac:dyDescent="0.25">
      <c r="A33" s="154"/>
      <c r="B33" s="305"/>
      <c r="C33" s="317"/>
      <c r="D33" s="795"/>
      <c r="E33" s="320"/>
      <c r="F33" s="321"/>
      <c r="G33" s="348"/>
      <c r="H33" s="349"/>
      <c r="I33" s="350" t="str">
        <f t="shared" si="0"/>
        <v/>
      </c>
      <c r="J33" s="350" t="str">
        <f t="shared" si="2"/>
        <v/>
      </c>
      <c r="K33" s="149"/>
      <c r="L33" s="777" t="str">
        <f t="shared" si="1"/>
        <v/>
      </c>
      <c r="M33" s="305"/>
      <c r="N33" s="831"/>
    </row>
    <row r="34" spans="1:14" x14ac:dyDescent="0.25">
      <c r="A34" s="154"/>
      <c r="B34" s="305"/>
      <c r="C34" s="317"/>
      <c r="D34" s="795"/>
      <c r="E34" s="320"/>
      <c r="F34" s="321"/>
      <c r="G34" s="348"/>
      <c r="H34" s="349"/>
      <c r="I34" s="350" t="str">
        <f t="shared" si="0"/>
        <v/>
      </c>
      <c r="J34" s="350" t="str">
        <f t="shared" si="2"/>
        <v/>
      </c>
      <c r="K34" s="149"/>
      <c r="L34" s="777" t="str">
        <f t="shared" si="1"/>
        <v/>
      </c>
      <c r="M34" s="305"/>
      <c r="N34" s="831"/>
    </row>
    <row r="35" spans="1:14" x14ac:dyDescent="0.25">
      <c r="A35" s="154"/>
      <c r="B35" s="305"/>
      <c r="C35" s="317"/>
      <c r="D35" s="795"/>
      <c r="E35" s="320"/>
      <c r="F35" s="321"/>
      <c r="G35" s="348"/>
      <c r="H35" s="349"/>
      <c r="I35" s="350" t="str">
        <f t="shared" si="0"/>
        <v/>
      </c>
      <c r="J35" s="350" t="str">
        <f t="shared" si="2"/>
        <v/>
      </c>
      <c r="K35" s="149"/>
      <c r="L35" s="777" t="str">
        <f t="shared" si="1"/>
        <v/>
      </c>
      <c r="M35" s="305"/>
      <c r="N35" s="831"/>
    </row>
    <row r="36" spans="1:14" x14ac:dyDescent="0.25">
      <c r="A36" s="154"/>
      <c r="B36" s="305"/>
      <c r="C36" s="317"/>
      <c r="D36" s="795"/>
      <c r="E36" s="320"/>
      <c r="F36" s="321"/>
      <c r="G36" s="348"/>
      <c r="H36" s="349"/>
      <c r="I36" s="350" t="str">
        <f t="shared" si="0"/>
        <v/>
      </c>
      <c r="J36" s="350" t="str">
        <f t="shared" si="2"/>
        <v/>
      </c>
      <c r="K36" s="149"/>
      <c r="L36" s="777" t="str">
        <f t="shared" si="1"/>
        <v/>
      </c>
      <c r="M36" s="305"/>
      <c r="N36" s="831"/>
    </row>
    <row r="37" spans="1:14" x14ac:dyDescent="0.25">
      <c r="A37" s="154"/>
      <c r="B37" s="305"/>
      <c r="C37" s="317"/>
      <c r="D37" s="795"/>
      <c r="E37" s="320"/>
      <c r="F37" s="321"/>
      <c r="G37" s="348"/>
      <c r="H37" s="349"/>
      <c r="I37" s="350" t="str">
        <f t="shared" si="0"/>
        <v/>
      </c>
      <c r="J37" s="350" t="str">
        <f t="shared" si="2"/>
        <v/>
      </c>
      <c r="K37" s="149"/>
      <c r="L37" s="777" t="str">
        <f t="shared" si="1"/>
        <v/>
      </c>
      <c r="M37" s="305"/>
      <c r="N37" s="831"/>
    </row>
    <row r="38" spans="1:14" x14ac:dyDescent="0.25">
      <c r="A38" s="154"/>
      <c r="B38" s="305"/>
      <c r="C38" s="317"/>
      <c r="D38" s="795"/>
      <c r="E38" s="320"/>
      <c r="F38" s="321"/>
      <c r="G38" s="348"/>
      <c r="H38" s="349"/>
      <c r="I38" s="350" t="str">
        <f t="shared" si="0"/>
        <v/>
      </c>
      <c r="J38" s="350" t="str">
        <f t="shared" si="2"/>
        <v/>
      </c>
      <c r="K38" s="149"/>
      <c r="L38" s="777" t="str">
        <f t="shared" si="1"/>
        <v/>
      </c>
      <c r="M38" s="305"/>
      <c r="N38" s="831"/>
    </row>
    <row r="39" spans="1:14" x14ac:dyDescent="0.25">
      <c r="A39" s="154"/>
      <c r="B39" s="305"/>
      <c r="C39" s="317"/>
      <c r="D39" s="795"/>
      <c r="E39" s="320"/>
      <c r="F39" s="321"/>
      <c r="G39" s="348"/>
      <c r="H39" s="349"/>
      <c r="I39" s="350" t="str">
        <f t="shared" si="0"/>
        <v/>
      </c>
      <c r="J39" s="350" t="str">
        <f t="shared" si="2"/>
        <v/>
      </c>
      <c r="K39" s="149"/>
      <c r="L39" s="777" t="str">
        <f t="shared" si="1"/>
        <v/>
      </c>
      <c r="M39" s="305"/>
      <c r="N39" s="831"/>
    </row>
    <row r="40" spans="1:14" hidden="1" x14ac:dyDescent="0.25">
      <c r="A40" s="137"/>
      <c r="B40" s="5"/>
      <c r="C40" s="5"/>
      <c r="D40" s="245"/>
      <c r="E40" s="320"/>
      <c r="F40" s="5"/>
      <c r="G40" s="5"/>
      <c r="H40" s="5"/>
      <c r="I40" s="5"/>
      <c r="J40" s="5"/>
      <c r="K40" s="11"/>
      <c r="L40" s="5"/>
      <c r="M40" s="467">
        <f>E40-L40</f>
        <v>0</v>
      </c>
      <c r="N40" s="826"/>
    </row>
    <row r="41" spans="1:14" x14ac:dyDescent="0.25">
      <c r="A41" s="139" t="s">
        <v>171</v>
      </c>
      <c r="B41" s="143"/>
      <c r="C41" s="143"/>
      <c r="D41" s="345"/>
      <c r="E41" s="322">
        <f>SUM(E13:E39)</f>
        <v>0</v>
      </c>
      <c r="F41" s="143"/>
      <c r="G41" s="143"/>
      <c r="H41" s="143"/>
      <c r="I41" s="1247">
        <f t="shared" ref="I41:J41" si="3">SUM(I13:I39)</f>
        <v>0</v>
      </c>
      <c r="J41" s="1247">
        <f t="shared" si="3"/>
        <v>0</v>
      </c>
      <c r="K41" s="323"/>
      <c r="L41" s="514">
        <f>SUM(L13:L39)</f>
        <v>0</v>
      </c>
      <c r="M41" s="514">
        <f>SUM(M13:M39)</f>
        <v>0</v>
      </c>
      <c r="N41" s="11"/>
    </row>
    <row r="42" spans="1:14" ht="17.25" customHeight="1" x14ac:dyDescent="0.25">
      <c r="A42" s="137"/>
      <c r="B42" s="5"/>
      <c r="C42" s="5"/>
      <c r="D42" s="245"/>
      <c r="E42" s="392"/>
      <c r="F42" s="324"/>
      <c r="G42" s="324"/>
      <c r="H42" s="5"/>
      <c r="I42" s="324"/>
      <c r="J42" s="5"/>
      <c r="K42" s="5"/>
      <c r="L42" s="1659" t="s">
        <v>286</v>
      </c>
      <c r="M42" s="1659"/>
      <c r="N42" s="11"/>
    </row>
    <row r="43" spans="1:14" ht="16.75" customHeight="1" x14ac:dyDescent="0.3">
      <c r="A43" s="9" t="s">
        <v>376</v>
      </c>
      <c r="B43" s="5"/>
      <c r="C43" s="5"/>
      <c r="D43" s="245"/>
      <c r="E43" s="324"/>
      <c r="F43" s="324"/>
      <c r="G43" s="324"/>
      <c r="H43" s="5"/>
      <c r="I43" s="324"/>
      <c r="J43" s="5"/>
      <c r="K43" s="5"/>
      <c r="L43" s="827" t="s">
        <v>662</v>
      </c>
      <c r="M43" s="827" t="s">
        <v>663</v>
      </c>
      <c r="N43" s="11"/>
    </row>
    <row r="44" spans="1:14" ht="5.95" customHeight="1" x14ac:dyDescent="0.25">
      <c r="A44" s="9"/>
      <c r="B44" s="5"/>
      <c r="C44" s="5"/>
      <c r="D44" s="245"/>
      <c r="E44" s="324"/>
      <c r="F44" s="324"/>
      <c r="G44" s="324"/>
      <c r="H44" s="5"/>
      <c r="I44" s="324"/>
      <c r="J44" s="5"/>
      <c r="K44" s="5"/>
      <c r="L44" s="488"/>
      <c r="M44" s="5"/>
      <c r="N44" s="11"/>
    </row>
    <row r="45" spans="1:14" x14ac:dyDescent="0.25">
      <c r="A45" s="9" t="s">
        <v>323</v>
      </c>
      <c r="B45" s="5"/>
      <c r="C45" s="5"/>
      <c r="D45" s="245"/>
      <c r="E45" s="5"/>
      <c r="F45" s="5"/>
      <c r="G45" s="5"/>
      <c r="H45" s="5"/>
      <c r="I45" s="5"/>
      <c r="J45" s="5"/>
      <c r="K45" s="5"/>
      <c r="L45" s="5"/>
      <c r="M45" s="5"/>
      <c r="N45" s="11"/>
    </row>
    <row r="46" spans="1:14" x14ac:dyDescent="0.25">
      <c r="A46" s="335" t="s">
        <v>378</v>
      </c>
      <c r="B46" s="5"/>
      <c r="C46" s="5"/>
      <c r="D46" s="245"/>
      <c r="E46" s="5"/>
      <c r="F46" s="5"/>
      <c r="G46" s="5"/>
      <c r="H46" s="5"/>
      <c r="I46" s="5"/>
      <c r="J46" s="5"/>
      <c r="K46" s="5"/>
      <c r="L46" s="5"/>
      <c r="M46" s="5"/>
      <c r="N46" s="11"/>
    </row>
    <row r="47" spans="1:14" x14ac:dyDescent="0.25">
      <c r="A47" s="335" t="s">
        <v>377</v>
      </c>
      <c r="B47" s="5"/>
      <c r="C47" s="5"/>
      <c r="D47" s="245"/>
      <c r="E47" s="5"/>
      <c r="F47" s="5"/>
      <c r="G47" s="5"/>
      <c r="H47" s="5"/>
      <c r="I47" s="5"/>
      <c r="J47" s="5"/>
      <c r="K47" s="5"/>
      <c r="L47" s="5"/>
      <c r="M47" s="5"/>
      <c r="N47" s="11"/>
    </row>
    <row r="48" spans="1:14" ht="9.6999999999999993" customHeight="1" x14ac:dyDescent="0.25">
      <c r="A48" s="335"/>
      <c r="B48" s="5"/>
      <c r="C48" s="5"/>
      <c r="D48" s="5"/>
      <c r="E48" s="5"/>
      <c r="F48" s="5"/>
      <c r="G48" s="5"/>
      <c r="H48" s="5"/>
      <c r="I48" s="5"/>
      <c r="J48" s="5"/>
      <c r="K48" s="5"/>
      <c r="L48" s="5"/>
      <c r="M48" s="5"/>
      <c r="N48" s="11"/>
    </row>
    <row r="49" spans="1:32" ht="5.95" customHeight="1" x14ac:dyDescent="0.25">
      <c r="A49" s="139"/>
      <c r="B49" s="15"/>
      <c r="C49" s="15"/>
      <c r="D49" s="343"/>
      <c r="E49" s="15"/>
      <c r="F49" s="15"/>
      <c r="G49" s="15"/>
      <c r="H49" s="15"/>
      <c r="I49" s="15"/>
      <c r="J49" s="15"/>
      <c r="K49" s="15"/>
      <c r="L49" s="15"/>
      <c r="M49" s="15"/>
      <c r="N49" s="16"/>
    </row>
    <row r="52" spans="1:32" x14ac:dyDescent="0.25">
      <c r="O52" s="215"/>
      <c r="P52" s="215"/>
      <c r="Q52" s="215"/>
      <c r="R52" s="215"/>
      <c r="S52" s="215"/>
      <c r="T52" s="215"/>
      <c r="U52" s="215"/>
      <c r="V52" s="215"/>
      <c r="W52" s="215"/>
      <c r="X52" s="215"/>
      <c r="Y52" s="215"/>
      <c r="Z52" s="215"/>
      <c r="AA52" s="215"/>
      <c r="AB52" s="215"/>
      <c r="AC52" s="215"/>
      <c r="AD52" s="215"/>
      <c r="AE52" s="215"/>
      <c r="AF52" s="215"/>
    </row>
    <row r="53" spans="1:32" x14ac:dyDescent="0.25">
      <c r="O53" s="215"/>
      <c r="P53" s="215"/>
      <c r="Q53" s="215"/>
      <c r="R53" s="215"/>
      <c r="S53" s="215"/>
      <c r="T53" s="215"/>
      <c r="U53" s="215"/>
      <c r="V53" s="215"/>
      <c r="W53" s="215"/>
      <c r="X53" s="215"/>
      <c r="Y53" s="215"/>
      <c r="Z53" s="215"/>
      <c r="AA53" s="215"/>
      <c r="AB53" s="215"/>
      <c r="AC53" s="215"/>
      <c r="AD53" s="215"/>
      <c r="AE53" s="215"/>
      <c r="AF53" s="215"/>
    </row>
    <row r="54" spans="1:32" x14ac:dyDescent="0.25">
      <c r="O54" s="215"/>
      <c r="P54" s="215"/>
      <c r="Q54" s="215"/>
      <c r="R54" s="215"/>
      <c r="S54" s="215"/>
      <c r="T54" s="215"/>
      <c r="U54" s="215"/>
      <c r="V54" s="215"/>
      <c r="W54" s="215"/>
      <c r="X54" s="215"/>
      <c r="Y54" s="215"/>
      <c r="Z54" s="215"/>
      <c r="AA54" s="215"/>
      <c r="AB54" s="215"/>
      <c r="AC54" s="215"/>
      <c r="AD54" s="215"/>
      <c r="AE54" s="215"/>
      <c r="AF54" s="215"/>
    </row>
    <row r="55" spans="1:32" x14ac:dyDescent="0.25">
      <c r="O55" s="215"/>
      <c r="P55" s="215"/>
      <c r="Q55" s="215"/>
      <c r="R55" s="215"/>
      <c r="S55" s="215"/>
      <c r="T55" s="215"/>
      <c r="U55" s="215"/>
      <c r="V55" s="215"/>
      <c r="W55" s="215"/>
      <c r="X55" s="215"/>
      <c r="Y55" s="215"/>
      <c r="Z55" s="215"/>
      <c r="AA55" s="215"/>
      <c r="AB55" s="215"/>
      <c r="AC55" s="215"/>
      <c r="AD55" s="215"/>
      <c r="AE55" s="215"/>
      <c r="AF55" s="215"/>
    </row>
    <row r="56" spans="1:32" x14ac:dyDescent="0.25">
      <c r="O56" s="215"/>
      <c r="P56" s="215"/>
      <c r="Q56" s="215"/>
      <c r="R56" s="215"/>
      <c r="S56" s="215"/>
      <c r="T56" s="215"/>
      <c r="U56" s="215"/>
      <c r="V56" s="215"/>
      <c r="W56" s="215"/>
      <c r="X56" s="215"/>
      <c r="Y56" s="215"/>
      <c r="Z56" s="215"/>
      <c r="AA56" s="215"/>
      <c r="AB56" s="215"/>
      <c r="AC56" s="215"/>
      <c r="AD56" s="215"/>
      <c r="AE56" s="215"/>
      <c r="AF56" s="215"/>
    </row>
    <row r="57" spans="1:32" x14ac:dyDescent="0.25">
      <c r="O57" s="215"/>
      <c r="P57" s="215"/>
      <c r="Q57" s="215"/>
      <c r="R57" s="215"/>
      <c r="S57" s="215"/>
      <c r="T57" s="215"/>
      <c r="U57" s="215"/>
      <c r="V57" s="215"/>
      <c r="W57" s="215"/>
      <c r="X57" s="215"/>
      <c r="Y57" s="215"/>
      <c r="Z57" s="215"/>
      <c r="AA57" s="215"/>
      <c r="AB57" s="215"/>
      <c r="AC57" s="215"/>
      <c r="AD57" s="215"/>
      <c r="AE57" s="215"/>
      <c r="AF57" s="215"/>
    </row>
    <row r="58" spans="1:32" x14ac:dyDescent="0.25">
      <c r="O58" s="215"/>
      <c r="P58" s="215"/>
      <c r="Q58" s="215"/>
      <c r="R58" s="215"/>
      <c r="S58" s="215"/>
      <c r="T58" s="215"/>
      <c r="U58" s="215"/>
      <c r="V58" s="215"/>
      <c r="W58" s="215"/>
      <c r="X58" s="215"/>
      <c r="Y58" s="215"/>
      <c r="Z58" s="215"/>
      <c r="AA58" s="215"/>
      <c r="AB58" s="215"/>
      <c r="AC58" s="215"/>
      <c r="AD58" s="215"/>
      <c r="AE58" s="215"/>
      <c r="AF58" s="215"/>
    </row>
    <row r="59" spans="1:32" x14ac:dyDescent="0.25">
      <c r="O59" s="215"/>
      <c r="P59" s="215"/>
      <c r="Q59" s="215"/>
      <c r="R59" s="215"/>
      <c r="S59" s="215"/>
      <c r="T59" s="215"/>
      <c r="U59" s="215"/>
      <c r="V59" s="215"/>
      <c r="W59" s="215"/>
      <c r="X59" s="215"/>
      <c r="Y59" s="215"/>
      <c r="Z59" s="215"/>
      <c r="AA59" s="215"/>
      <c r="AB59" s="215"/>
      <c r="AC59" s="215"/>
      <c r="AD59" s="215"/>
      <c r="AE59" s="215"/>
      <c r="AF59" s="215"/>
    </row>
    <row r="60" spans="1:32" x14ac:dyDescent="0.25">
      <c r="O60" s="215"/>
      <c r="P60" s="215"/>
      <c r="Q60" s="215"/>
      <c r="R60" s="215"/>
      <c r="S60" s="215"/>
      <c r="T60" s="215"/>
      <c r="U60" s="215"/>
      <c r="V60" s="215"/>
      <c r="W60" s="215"/>
      <c r="X60" s="215"/>
      <c r="Y60" s="215"/>
      <c r="Z60" s="215"/>
      <c r="AA60" s="215"/>
      <c r="AB60" s="215"/>
      <c r="AC60" s="215"/>
      <c r="AD60" s="215"/>
      <c r="AE60" s="215"/>
      <c r="AF60" s="215"/>
    </row>
    <row r="61" spans="1:32" x14ac:dyDescent="0.25">
      <c r="O61" s="215"/>
      <c r="P61" s="215"/>
      <c r="Q61" s="215"/>
      <c r="R61" s="215"/>
      <c r="S61" s="215"/>
      <c r="T61" s="215"/>
      <c r="U61" s="215"/>
      <c r="V61" s="215"/>
      <c r="W61" s="215"/>
      <c r="X61" s="215"/>
      <c r="Y61" s="215"/>
      <c r="Z61" s="215"/>
      <c r="AA61" s="215"/>
      <c r="AB61" s="215"/>
      <c r="AC61" s="215"/>
      <c r="AD61" s="215"/>
      <c r="AE61" s="215"/>
      <c r="AF61" s="215"/>
    </row>
    <row r="62" spans="1:32" x14ac:dyDescent="0.25">
      <c r="O62" s="215"/>
      <c r="P62" s="215"/>
      <c r="Q62" s="215"/>
      <c r="R62" s="215"/>
      <c r="S62" s="215"/>
      <c r="T62" s="215"/>
      <c r="U62" s="215"/>
      <c r="V62" s="215"/>
      <c r="W62" s="215"/>
      <c r="X62" s="215"/>
      <c r="Y62" s="215"/>
      <c r="Z62" s="215"/>
      <c r="AA62" s="215"/>
      <c r="AB62" s="215"/>
      <c r="AC62" s="215"/>
      <c r="AD62" s="215"/>
      <c r="AE62" s="215"/>
      <c r="AF62" s="215"/>
    </row>
    <row r="63" spans="1:32" x14ac:dyDescent="0.25">
      <c r="O63" s="215"/>
      <c r="P63" s="215"/>
      <c r="Q63" s="215"/>
      <c r="R63" s="215"/>
      <c r="S63" s="215"/>
      <c r="T63" s="215"/>
      <c r="U63" s="215"/>
      <c r="V63" s="215"/>
      <c r="W63" s="215"/>
      <c r="X63" s="215"/>
      <c r="Y63" s="215"/>
      <c r="Z63" s="215"/>
      <c r="AA63" s="215"/>
      <c r="AB63" s="215"/>
      <c r="AC63" s="215"/>
      <c r="AD63" s="215"/>
      <c r="AE63" s="215"/>
      <c r="AF63" s="215"/>
    </row>
    <row r="64" spans="1:32" x14ac:dyDescent="0.25">
      <c r="O64" s="215"/>
      <c r="P64" s="215"/>
      <c r="Q64" s="215"/>
      <c r="R64" s="215"/>
      <c r="S64" s="215"/>
      <c r="T64" s="215"/>
      <c r="U64" s="215"/>
      <c r="V64" s="215"/>
      <c r="W64" s="215"/>
      <c r="X64" s="215"/>
      <c r="Y64" s="215"/>
      <c r="Z64" s="215"/>
      <c r="AA64" s="215"/>
      <c r="AB64" s="215"/>
      <c r="AC64" s="215"/>
      <c r="AD64" s="215"/>
      <c r="AE64" s="215"/>
      <c r="AF64" s="215"/>
    </row>
    <row r="65" spans="15:32" x14ac:dyDescent="0.25">
      <c r="O65" s="215"/>
      <c r="P65" s="215"/>
      <c r="Q65" s="215"/>
      <c r="R65" s="215"/>
      <c r="S65" s="215"/>
      <c r="T65" s="215"/>
      <c r="U65" s="215"/>
      <c r="V65" s="215"/>
      <c r="W65" s="215"/>
      <c r="X65" s="215"/>
      <c r="Y65" s="215"/>
      <c r="Z65" s="215"/>
      <c r="AA65" s="215"/>
      <c r="AB65" s="215"/>
      <c r="AC65" s="215"/>
      <c r="AD65" s="215"/>
      <c r="AE65" s="215"/>
      <c r="AF65" s="215"/>
    </row>
    <row r="66" spans="15:32" x14ac:dyDescent="0.25">
      <c r="O66" s="215"/>
      <c r="P66" s="215"/>
      <c r="Q66" s="215"/>
      <c r="R66" s="215"/>
      <c r="S66" s="215"/>
      <c r="T66" s="215"/>
      <c r="U66" s="215"/>
      <c r="V66" s="215"/>
      <c r="W66" s="215"/>
      <c r="X66" s="215"/>
      <c r="Y66" s="215"/>
      <c r="Z66" s="215"/>
      <c r="AA66" s="215"/>
      <c r="AB66" s="215"/>
      <c r="AC66" s="215"/>
      <c r="AD66" s="215"/>
      <c r="AE66" s="215"/>
      <c r="AF66" s="215"/>
    </row>
    <row r="67" spans="15:32" x14ac:dyDescent="0.25">
      <c r="O67" s="215"/>
      <c r="P67" s="215"/>
      <c r="Q67" s="215"/>
      <c r="R67" s="215"/>
      <c r="S67" s="215"/>
      <c r="T67" s="215"/>
      <c r="U67" s="215"/>
      <c r="V67" s="215"/>
      <c r="W67" s="215"/>
      <c r="X67" s="215"/>
      <c r="Y67" s="215"/>
      <c r="Z67" s="215"/>
      <c r="AA67" s="215"/>
      <c r="AB67" s="215"/>
      <c r="AC67" s="215"/>
      <c r="AD67" s="215"/>
      <c r="AE67" s="215"/>
      <c r="AF67" s="215"/>
    </row>
    <row r="68" spans="15:32" x14ac:dyDescent="0.25">
      <c r="O68" s="215"/>
      <c r="P68" s="215"/>
      <c r="Q68" s="215"/>
      <c r="R68" s="215"/>
      <c r="S68" s="215"/>
      <c r="T68" s="215"/>
      <c r="U68" s="215"/>
      <c r="V68" s="215"/>
      <c r="W68" s="215"/>
      <c r="X68" s="215"/>
      <c r="Y68" s="215"/>
      <c r="Z68" s="215"/>
      <c r="AA68" s="215"/>
      <c r="AB68" s="215"/>
      <c r="AC68" s="215"/>
      <c r="AD68" s="215"/>
      <c r="AE68" s="215"/>
      <c r="AF68" s="215"/>
    </row>
    <row r="69" spans="15:32" x14ac:dyDescent="0.25">
      <c r="O69" s="215"/>
      <c r="P69" s="215"/>
      <c r="Q69" s="215"/>
      <c r="R69" s="215"/>
      <c r="S69" s="215"/>
      <c r="T69" s="215"/>
      <c r="U69" s="215"/>
      <c r="V69" s="215"/>
      <c r="W69" s="215"/>
      <c r="X69" s="215"/>
      <c r="Y69" s="215"/>
      <c r="Z69" s="215"/>
      <c r="AA69" s="215"/>
      <c r="AB69" s="215"/>
      <c r="AC69" s="215"/>
      <c r="AD69" s="215"/>
      <c r="AE69" s="215"/>
      <c r="AF69" s="215"/>
    </row>
    <row r="70" spans="15:32" x14ac:dyDescent="0.25">
      <c r="O70" s="215"/>
      <c r="P70" s="215"/>
      <c r="Q70" s="215"/>
      <c r="R70" s="215"/>
      <c r="S70" s="215"/>
      <c r="T70" s="215"/>
      <c r="U70" s="215"/>
      <c r="V70" s="215"/>
      <c r="W70" s="215"/>
      <c r="X70" s="215"/>
      <c r="Y70" s="215"/>
      <c r="Z70" s="215"/>
      <c r="AA70" s="215"/>
      <c r="AB70" s="215"/>
      <c r="AC70" s="215"/>
      <c r="AD70" s="215"/>
      <c r="AE70" s="215"/>
      <c r="AF70" s="215"/>
    </row>
    <row r="71" spans="15:32" x14ac:dyDescent="0.25">
      <c r="O71" s="215"/>
      <c r="P71" s="215"/>
      <c r="Q71" s="215"/>
      <c r="R71" s="215"/>
      <c r="S71" s="215"/>
      <c r="T71" s="215"/>
      <c r="U71" s="215"/>
      <c r="V71" s="215"/>
      <c r="W71" s="215"/>
      <c r="X71" s="215"/>
      <c r="Y71" s="215"/>
      <c r="Z71" s="215"/>
      <c r="AA71" s="215"/>
      <c r="AB71" s="215"/>
      <c r="AC71" s="215"/>
      <c r="AD71" s="215"/>
      <c r="AE71" s="215"/>
      <c r="AF71" s="215"/>
    </row>
    <row r="72" spans="15:32" x14ac:dyDescent="0.25">
      <c r="O72" s="215"/>
      <c r="P72" s="215"/>
      <c r="Q72" s="215"/>
      <c r="R72" s="215"/>
      <c r="S72" s="215"/>
      <c r="T72" s="215"/>
      <c r="U72" s="215"/>
      <c r="V72" s="215"/>
      <c r="W72" s="215"/>
      <c r="X72" s="215"/>
      <c r="Y72" s="215"/>
      <c r="Z72" s="215"/>
      <c r="AA72" s="215"/>
      <c r="AB72" s="215"/>
      <c r="AC72" s="215"/>
      <c r="AD72" s="215"/>
      <c r="AE72" s="215"/>
      <c r="AF72" s="215"/>
    </row>
    <row r="73" spans="15:32" x14ac:dyDescent="0.25">
      <c r="O73" s="215"/>
      <c r="P73" s="215"/>
      <c r="Q73" s="215"/>
      <c r="R73" s="215"/>
      <c r="S73" s="215"/>
      <c r="T73" s="215"/>
      <c r="U73" s="215"/>
      <c r="V73" s="215"/>
      <c r="W73" s="215"/>
      <c r="X73" s="215"/>
      <c r="Y73" s="215"/>
      <c r="Z73" s="215"/>
      <c r="AA73" s="215"/>
      <c r="AB73" s="215"/>
      <c r="AC73" s="215"/>
      <c r="AD73" s="215"/>
      <c r="AE73" s="215"/>
      <c r="AF73" s="215"/>
    </row>
    <row r="74" spans="15:32" x14ac:dyDescent="0.25">
      <c r="O74" s="215"/>
      <c r="P74" s="215"/>
      <c r="Q74" s="215"/>
      <c r="R74" s="215"/>
      <c r="S74" s="215"/>
      <c r="T74" s="215"/>
      <c r="U74" s="215"/>
      <c r="V74" s="215"/>
      <c r="W74" s="215"/>
      <c r="X74" s="215"/>
      <c r="Y74" s="215"/>
      <c r="Z74" s="215"/>
      <c r="AA74" s="215"/>
      <c r="AB74" s="215"/>
      <c r="AC74" s="215"/>
      <c r="AD74" s="215"/>
      <c r="AE74" s="215"/>
      <c r="AF74" s="215"/>
    </row>
    <row r="75" spans="15:32" x14ac:dyDescent="0.25">
      <c r="O75" s="215"/>
      <c r="P75" s="215"/>
      <c r="Q75" s="215"/>
      <c r="R75" s="215"/>
      <c r="S75" s="215"/>
      <c r="T75" s="215"/>
      <c r="U75" s="215"/>
      <c r="V75" s="215"/>
      <c r="W75" s="215"/>
      <c r="X75" s="215"/>
      <c r="Y75" s="215"/>
      <c r="Z75" s="215"/>
      <c r="AA75" s="215"/>
      <c r="AB75" s="215"/>
      <c r="AC75" s="215"/>
      <c r="AD75" s="215"/>
      <c r="AE75" s="215"/>
      <c r="AF75" s="215"/>
    </row>
    <row r="76" spans="15:32" x14ac:dyDescent="0.25">
      <c r="O76" s="215"/>
      <c r="P76" s="215"/>
      <c r="Q76" s="215"/>
      <c r="R76" s="215"/>
      <c r="S76" s="215"/>
      <c r="T76" s="215"/>
      <c r="U76" s="215"/>
      <c r="V76" s="215"/>
      <c r="W76" s="215"/>
      <c r="X76" s="215"/>
      <c r="Y76" s="215"/>
      <c r="Z76" s="215"/>
      <c r="AA76" s="215"/>
      <c r="AB76" s="215"/>
      <c r="AC76" s="215"/>
      <c r="AD76" s="215"/>
      <c r="AE76" s="215"/>
      <c r="AF76" s="215"/>
    </row>
    <row r="77" spans="15:32" x14ac:dyDescent="0.25">
      <c r="O77" s="215"/>
      <c r="P77" s="215"/>
      <c r="Q77" s="215"/>
      <c r="R77" s="215"/>
      <c r="S77" s="215"/>
      <c r="T77" s="215"/>
      <c r="U77" s="215"/>
      <c r="V77" s="215"/>
      <c r="W77" s="215"/>
      <c r="X77" s="215"/>
      <c r="Y77" s="215"/>
      <c r="Z77" s="215"/>
      <c r="AA77" s="215"/>
      <c r="AB77" s="215"/>
      <c r="AC77" s="215"/>
      <c r="AD77" s="215"/>
      <c r="AE77" s="215"/>
      <c r="AF77" s="215"/>
    </row>
    <row r="78" spans="15:32" x14ac:dyDescent="0.25">
      <c r="O78" s="215"/>
      <c r="P78" s="215"/>
      <c r="Q78" s="215"/>
      <c r="R78" s="215"/>
      <c r="S78" s="215"/>
      <c r="T78" s="215"/>
      <c r="U78" s="215"/>
      <c r="V78" s="215"/>
      <c r="W78" s="215"/>
      <c r="X78" s="215"/>
      <c r="Y78" s="215"/>
      <c r="Z78" s="215"/>
      <c r="AA78" s="215"/>
      <c r="AB78" s="215"/>
      <c r="AC78" s="215"/>
      <c r="AD78" s="215"/>
      <c r="AE78" s="215"/>
      <c r="AF78" s="215"/>
    </row>
    <row r="79" spans="15:32" x14ac:dyDescent="0.25">
      <c r="O79" s="215"/>
      <c r="P79" s="215"/>
      <c r="Q79" s="215"/>
      <c r="R79" s="215"/>
      <c r="S79" s="215"/>
      <c r="T79" s="215"/>
      <c r="U79" s="215"/>
      <c r="V79" s="215"/>
      <c r="W79" s="215"/>
      <c r="X79" s="215"/>
      <c r="Y79" s="215"/>
      <c r="Z79" s="215"/>
      <c r="AA79" s="215"/>
      <c r="AB79" s="215"/>
      <c r="AC79" s="215"/>
      <c r="AD79" s="215"/>
      <c r="AE79" s="215"/>
      <c r="AF79" s="215"/>
    </row>
    <row r="80" spans="15:32" x14ac:dyDescent="0.25">
      <c r="O80" s="215"/>
      <c r="P80" s="215"/>
      <c r="Q80" s="215"/>
      <c r="R80" s="215"/>
      <c r="S80" s="215"/>
      <c r="T80" s="215"/>
      <c r="U80" s="215"/>
      <c r="V80" s="215"/>
      <c r="W80" s="215"/>
      <c r="X80" s="215"/>
      <c r="Y80" s="215"/>
      <c r="Z80" s="215"/>
      <c r="AA80" s="215"/>
      <c r="AB80" s="215"/>
      <c r="AC80" s="215"/>
      <c r="AD80" s="215"/>
      <c r="AE80" s="215"/>
      <c r="AF80" s="215"/>
    </row>
    <row r="81" spans="15:32" x14ac:dyDescent="0.25">
      <c r="O81" s="215"/>
      <c r="P81" s="215"/>
      <c r="Q81" s="215"/>
      <c r="R81" s="215"/>
      <c r="S81" s="215"/>
      <c r="T81" s="215"/>
      <c r="U81" s="215"/>
      <c r="V81" s="215"/>
      <c r="W81" s="215"/>
      <c r="X81" s="215"/>
      <c r="Y81" s="215"/>
      <c r="Z81" s="215"/>
      <c r="AA81" s="215"/>
      <c r="AB81" s="215"/>
      <c r="AC81" s="215"/>
      <c r="AD81" s="215"/>
      <c r="AE81" s="215"/>
      <c r="AF81" s="215"/>
    </row>
    <row r="82" spans="15:32" x14ac:dyDescent="0.25">
      <c r="O82" s="215"/>
      <c r="P82" s="215"/>
      <c r="Q82" s="215"/>
      <c r="R82" s="215"/>
      <c r="S82" s="215"/>
      <c r="T82" s="215"/>
      <c r="U82" s="215"/>
      <c r="V82" s="215"/>
      <c r="W82" s="215"/>
      <c r="X82" s="215"/>
      <c r="Y82" s="215"/>
      <c r="Z82" s="215"/>
      <c r="AA82" s="215"/>
      <c r="AB82" s="215"/>
      <c r="AC82" s="215"/>
      <c r="AD82" s="215"/>
      <c r="AE82" s="215"/>
      <c r="AF82" s="215"/>
    </row>
    <row r="83" spans="15:32" x14ac:dyDescent="0.25">
      <c r="O83" s="215"/>
      <c r="P83" s="215"/>
      <c r="Q83" s="215"/>
      <c r="R83" s="215"/>
      <c r="S83" s="215"/>
      <c r="T83" s="215"/>
      <c r="U83" s="215"/>
      <c r="V83" s="215"/>
      <c r="W83" s="215"/>
      <c r="X83" s="215"/>
      <c r="Y83" s="215"/>
      <c r="Z83" s="215"/>
      <c r="AA83" s="215"/>
      <c r="AB83" s="215"/>
      <c r="AC83" s="215"/>
      <c r="AD83" s="215"/>
      <c r="AE83" s="215"/>
      <c r="AF83" s="215"/>
    </row>
    <row r="84" spans="15:32" x14ac:dyDescent="0.25">
      <c r="O84" s="215"/>
      <c r="P84" s="215"/>
      <c r="Q84" s="215"/>
      <c r="R84" s="215"/>
      <c r="S84" s="215"/>
      <c r="T84" s="215"/>
      <c r="U84" s="215"/>
      <c r="V84" s="215"/>
      <c r="W84" s="215"/>
      <c r="X84" s="215"/>
      <c r="Y84" s="215"/>
      <c r="Z84" s="215"/>
      <c r="AA84" s="215"/>
      <c r="AB84" s="215"/>
      <c r="AC84" s="215"/>
      <c r="AD84" s="215"/>
      <c r="AE84" s="215"/>
      <c r="AF84" s="215"/>
    </row>
    <row r="85" spans="15:32" x14ac:dyDescent="0.25">
      <c r="O85" s="215"/>
      <c r="P85" s="215"/>
      <c r="Q85" s="215"/>
      <c r="R85" s="215"/>
      <c r="S85" s="215"/>
      <c r="T85" s="215"/>
      <c r="U85" s="215"/>
      <c r="V85" s="215"/>
      <c r="W85" s="215"/>
      <c r="X85" s="215"/>
      <c r="Y85" s="215"/>
      <c r="Z85" s="215"/>
      <c r="AA85" s="215"/>
      <c r="AB85" s="215"/>
      <c r="AC85" s="215"/>
      <c r="AD85" s="215"/>
      <c r="AE85" s="215"/>
      <c r="AF85" s="215"/>
    </row>
    <row r="86" spans="15:32" x14ac:dyDescent="0.25">
      <c r="O86" s="215"/>
      <c r="P86" s="215"/>
      <c r="Q86" s="215"/>
      <c r="R86" s="215"/>
      <c r="S86" s="215"/>
      <c r="T86" s="215"/>
      <c r="U86" s="215"/>
      <c r="V86" s="215"/>
      <c r="W86" s="215"/>
      <c r="X86" s="215"/>
      <c r="Y86" s="215"/>
      <c r="Z86" s="215"/>
      <c r="AA86" s="215"/>
      <c r="AB86" s="215"/>
      <c r="AC86" s="215"/>
      <c r="AD86" s="215"/>
      <c r="AE86" s="215"/>
      <c r="AF86" s="215"/>
    </row>
    <row r="87" spans="15:32" x14ac:dyDescent="0.25">
      <c r="O87" s="215"/>
      <c r="P87" s="215"/>
      <c r="Q87" s="215"/>
      <c r="R87" s="215"/>
      <c r="S87" s="215"/>
      <c r="T87" s="215"/>
      <c r="U87" s="215"/>
      <c r="V87" s="215"/>
      <c r="W87" s="215"/>
      <c r="X87" s="215"/>
      <c r="Y87" s="215"/>
      <c r="Z87" s="215"/>
      <c r="AA87" s="215"/>
      <c r="AB87" s="215"/>
      <c r="AC87" s="215"/>
      <c r="AD87" s="215"/>
      <c r="AE87" s="215"/>
      <c r="AF87" s="215"/>
    </row>
    <row r="88" spans="15:32" x14ac:dyDescent="0.25">
      <c r="O88" s="215"/>
      <c r="P88" s="215"/>
      <c r="Q88" s="215"/>
      <c r="R88" s="215"/>
      <c r="S88" s="215"/>
      <c r="T88" s="215"/>
      <c r="U88" s="215"/>
      <c r="V88" s="215"/>
      <c r="W88" s="215"/>
      <c r="X88" s="215"/>
      <c r="Y88" s="215"/>
      <c r="Z88" s="215"/>
      <c r="AA88" s="215"/>
      <c r="AB88" s="215"/>
      <c r="AC88" s="215"/>
      <c r="AD88" s="215"/>
      <c r="AE88" s="215"/>
      <c r="AF88" s="215"/>
    </row>
    <row r="89" spans="15:32" x14ac:dyDescent="0.25">
      <c r="O89" s="215"/>
      <c r="P89" s="215"/>
      <c r="Q89" s="215"/>
      <c r="R89" s="215"/>
      <c r="S89" s="215"/>
      <c r="T89" s="215"/>
      <c r="U89" s="215"/>
      <c r="V89" s="215"/>
      <c r="W89" s="215"/>
      <c r="X89" s="215"/>
      <c r="Y89" s="215"/>
      <c r="Z89" s="215"/>
      <c r="AA89" s="215"/>
      <c r="AB89" s="215"/>
      <c r="AC89" s="215"/>
      <c r="AD89" s="215"/>
      <c r="AE89" s="215"/>
      <c r="AF89" s="215"/>
    </row>
    <row r="90" spans="15:32" x14ac:dyDescent="0.25">
      <c r="O90" s="215"/>
      <c r="P90" s="215"/>
      <c r="Q90" s="215"/>
      <c r="R90" s="215"/>
      <c r="S90" s="215"/>
      <c r="T90" s="215"/>
      <c r="U90" s="215"/>
      <c r="V90" s="215"/>
      <c r="W90" s="215"/>
      <c r="X90" s="215"/>
      <c r="Y90" s="215"/>
      <c r="Z90" s="215"/>
      <c r="AA90" s="215"/>
      <c r="AB90" s="215"/>
      <c r="AC90" s="215"/>
      <c r="AD90" s="215"/>
      <c r="AE90" s="215"/>
      <c r="AF90" s="215"/>
    </row>
    <row r="91" spans="15:32" x14ac:dyDescent="0.25">
      <c r="O91" s="215"/>
      <c r="P91" s="215"/>
      <c r="Q91" s="215"/>
      <c r="R91" s="215"/>
      <c r="S91" s="215"/>
      <c r="T91" s="215"/>
      <c r="U91" s="215"/>
      <c r="V91" s="215"/>
      <c r="W91" s="215"/>
      <c r="X91" s="215"/>
      <c r="Y91" s="215"/>
      <c r="Z91" s="215"/>
      <c r="AA91" s="215"/>
      <c r="AB91" s="215"/>
      <c r="AC91" s="215"/>
      <c r="AD91" s="215"/>
      <c r="AE91" s="215"/>
      <c r="AF91" s="215"/>
    </row>
    <row r="92" spans="15:32" x14ac:dyDescent="0.25">
      <c r="O92" s="215"/>
      <c r="P92" s="215"/>
      <c r="Q92" s="215"/>
      <c r="R92" s="215"/>
      <c r="S92" s="215"/>
      <c r="T92" s="215"/>
      <c r="U92" s="215"/>
      <c r="V92" s="215"/>
      <c r="W92" s="215"/>
      <c r="X92" s="215"/>
      <c r="Y92" s="215"/>
      <c r="Z92" s="215"/>
      <c r="AA92" s="215"/>
      <c r="AB92" s="215"/>
      <c r="AC92" s="215"/>
      <c r="AD92" s="215"/>
      <c r="AE92" s="215"/>
      <c r="AF92" s="215"/>
    </row>
    <row r="93" spans="15:32" x14ac:dyDescent="0.25">
      <c r="O93" s="215"/>
      <c r="P93" s="215"/>
      <c r="Q93" s="215"/>
      <c r="R93" s="215"/>
      <c r="S93" s="215"/>
      <c r="T93" s="215"/>
      <c r="U93" s="215"/>
      <c r="V93" s="215"/>
      <c r="W93" s="215"/>
      <c r="X93" s="215"/>
      <c r="Y93" s="215"/>
      <c r="Z93" s="215"/>
      <c r="AA93" s="215"/>
      <c r="AB93" s="215"/>
      <c r="AC93" s="215"/>
      <c r="AD93" s="215"/>
      <c r="AE93" s="215"/>
      <c r="AF93" s="215"/>
    </row>
    <row r="94" spans="15:32" x14ac:dyDescent="0.25">
      <c r="O94" s="215"/>
      <c r="P94" s="215"/>
      <c r="Q94" s="215"/>
      <c r="R94" s="215"/>
      <c r="S94" s="215"/>
      <c r="T94" s="215"/>
      <c r="U94" s="215"/>
      <c r="V94" s="215"/>
      <c r="W94" s="215"/>
      <c r="X94" s="215"/>
      <c r="Y94" s="215"/>
      <c r="Z94" s="215"/>
      <c r="AA94" s="215"/>
      <c r="AB94" s="215"/>
      <c r="AC94" s="215"/>
      <c r="AD94" s="215"/>
      <c r="AE94" s="215"/>
      <c r="AF94" s="215"/>
    </row>
    <row r="95" spans="15:32" x14ac:dyDescent="0.25">
      <c r="O95" s="215"/>
      <c r="P95" s="215"/>
      <c r="Q95" s="215"/>
      <c r="R95" s="215"/>
      <c r="S95" s="215"/>
      <c r="T95" s="215"/>
      <c r="U95" s="215"/>
      <c r="V95" s="215"/>
      <c r="W95" s="215"/>
      <c r="X95" s="215"/>
      <c r="Y95" s="215"/>
      <c r="Z95" s="215"/>
      <c r="AA95" s="215"/>
      <c r="AB95" s="215"/>
      <c r="AC95" s="215"/>
      <c r="AD95" s="215"/>
      <c r="AE95" s="215"/>
      <c r="AF95" s="215"/>
    </row>
  </sheetData>
  <sheetProtection algorithmName="SHA-512" hashValue="+zIflkiWtLdgYSlS7KsDpIt+dn1wfG3td/LtKiZAdKbm8i9X+kosfMK/ub//3MOG2lSOYAYejWHaOkJSjrwYdQ==" saltValue="F8xgKx0RxYnGP8K+igRgmw==" spinCount="100000" sheet="1" objects="1" scenarios="1"/>
  <mergeCells count="19">
    <mergeCell ref="A1:M1"/>
    <mergeCell ref="H6:I6"/>
    <mergeCell ref="L10:L11"/>
    <mergeCell ref="M10:M11"/>
    <mergeCell ref="A6:B6"/>
    <mergeCell ref="C6:F6"/>
    <mergeCell ref="A2:N2"/>
    <mergeCell ref="A3:N3"/>
    <mergeCell ref="A9:A11"/>
    <mergeCell ref="C9:C11"/>
    <mergeCell ref="E9:E11"/>
    <mergeCell ref="F9:F11"/>
    <mergeCell ref="N9:N11"/>
    <mergeCell ref="L42:M42"/>
    <mergeCell ref="L9:M9"/>
    <mergeCell ref="D10:D11"/>
    <mergeCell ref="K9:K11"/>
    <mergeCell ref="G9:H10"/>
    <mergeCell ref="I9:J10"/>
  </mergeCells>
  <phoneticPr fontId="11" type="noConversion"/>
  <conditionalFormatting sqref="A1:A3">
    <cfRule type="expression" dxfId="183" priority="15">
      <formula>CELL("protect",A1)=0</formula>
    </cfRule>
  </conditionalFormatting>
  <conditionalFormatting sqref="A5">
    <cfRule type="expression" dxfId="182" priority="25">
      <formula>CELL("protect",A5)=0</formula>
    </cfRule>
  </conditionalFormatting>
  <conditionalFormatting sqref="A9:A10">
    <cfRule type="expression" dxfId="181" priority="92">
      <formula>CELL("protect",A9)=0</formula>
    </cfRule>
  </conditionalFormatting>
  <conditionalFormatting sqref="A13:A41">
    <cfRule type="expression" dxfId="180" priority="122">
      <formula>CELL("protect",A13)=0</formula>
    </cfRule>
  </conditionalFormatting>
  <conditionalFormatting sqref="A43:A48">
    <cfRule type="expression" dxfId="179" priority="84">
      <formula>CELL("protect",A43)=0</formula>
    </cfRule>
  </conditionalFormatting>
  <conditionalFormatting sqref="A8:F8 C9:F10">
    <cfRule type="expression" dxfId="178" priority="102">
      <formula>CELL("protect",A8)=0</formula>
    </cfRule>
  </conditionalFormatting>
  <conditionalFormatting sqref="A13:F41 I40:L40 O2:XFD3 N4:XFD7 C7:F7 O8:XFD11 O13:XFD54 I42:L42 I43:K43 B43:F47 I44:M47 B48:M48 A55:XFD1048576">
    <cfRule type="expression" dxfId="177" priority="123">
      <formula>CELL("protect",A2)=0</formula>
    </cfRule>
  </conditionalFormatting>
  <conditionalFormatting sqref="A42:F42">
    <cfRule type="expression" dxfId="176" priority="87">
      <formula>CELL("protect",A42)=0</formula>
    </cfRule>
  </conditionalFormatting>
  <conditionalFormatting sqref="B9:B11">
    <cfRule type="expression" dxfId="175" priority="9">
      <formula>CELL("protect",B9)=0</formula>
    </cfRule>
  </conditionalFormatting>
  <conditionalFormatting sqref="B5:E5">
    <cfRule type="expression" dxfId="174" priority="22">
      <formula>CELL("protect",B5)=0</formula>
    </cfRule>
  </conditionalFormatting>
  <conditionalFormatting sqref="G4">
    <cfRule type="expression" dxfId="173" priority="105">
      <formula>CELL("protect",G4)=0</formula>
    </cfRule>
  </conditionalFormatting>
  <conditionalFormatting sqref="G11">
    <cfRule type="expression" dxfId="172" priority="11">
      <formula>CELL("protect",G11)=0</formula>
    </cfRule>
  </conditionalFormatting>
  <conditionalFormatting sqref="G6:H6">
    <cfRule type="expression" dxfId="171" priority="28">
      <formula>CELL("protect",G6)=0</formula>
    </cfRule>
  </conditionalFormatting>
  <conditionalFormatting sqref="G11:H11 G9">
    <cfRule type="expression" dxfId="170" priority="12">
      <formula>CELL("protect",G9)=0</formula>
    </cfRule>
  </conditionalFormatting>
  <conditionalFormatting sqref="G13:H47 A49:M54">
    <cfRule type="expression" dxfId="169" priority="108">
      <formula>CELL("protect",A13)=0</formula>
    </cfRule>
  </conditionalFormatting>
  <conditionalFormatting sqref="H5 J5 L5">
    <cfRule type="expression" dxfId="168" priority="23">
      <formula>CELL("Protect",H5)=0</formula>
    </cfRule>
  </conditionalFormatting>
  <conditionalFormatting sqref="I9">
    <cfRule type="expression" dxfId="167" priority="10">
      <formula>CELL("protect",I9)=0</formula>
    </cfRule>
  </conditionalFormatting>
  <conditionalFormatting sqref="I11">
    <cfRule type="expression" dxfId="166" priority="13">
      <formula>CELL("protect",I11)=0</formula>
    </cfRule>
  </conditionalFormatting>
  <conditionalFormatting sqref="I11:J11 K9:L9 K10">
    <cfRule type="expression" dxfId="165" priority="14">
      <formula>CELL("protect",I9)=0</formula>
    </cfRule>
  </conditionalFormatting>
  <conditionalFormatting sqref="I41:J41">
    <cfRule type="expression" dxfId="164" priority="7">
      <formula>CELL("protect",I41)=0</formula>
    </cfRule>
  </conditionalFormatting>
  <conditionalFormatting sqref="I13:M39">
    <cfRule type="expression" dxfId="163" priority="5">
      <formula>CELL("protect",I13)=0</formula>
    </cfRule>
  </conditionalFormatting>
  <conditionalFormatting sqref="K6:L6 A6 C6">
    <cfRule type="expression" dxfId="162" priority="30">
      <formula>CELL("protect",A6)=0</formula>
    </cfRule>
  </conditionalFormatting>
  <conditionalFormatting sqref="K40:L40">
    <cfRule type="expression" dxfId="161" priority="121">
      <formula>CELL("protect",K40)=0</formula>
    </cfRule>
  </conditionalFormatting>
  <conditionalFormatting sqref="K13:M39">
    <cfRule type="expression" dxfId="160" priority="4">
      <formula>CELL("protect",K13)=0</formula>
    </cfRule>
  </conditionalFormatting>
  <conditionalFormatting sqref="K41:M41 K4:M4 G7:M8">
    <cfRule type="expression" dxfId="159" priority="42">
      <formula>CELL("protect",G4)=0</formula>
    </cfRule>
  </conditionalFormatting>
  <conditionalFormatting sqref="K41:M41">
    <cfRule type="expression" dxfId="158" priority="41">
      <formula>CELL("protect",K41)=0</formula>
    </cfRule>
  </conditionalFormatting>
  <conditionalFormatting sqref="L6">
    <cfRule type="expression" dxfId="157" priority="29">
      <formula>CELL("protect",L6)=0</formula>
    </cfRule>
  </conditionalFormatting>
  <conditionalFormatting sqref="L13:L39">
    <cfRule type="expression" dxfId="156" priority="2">
      <formula>CELL("protect",L13)=0</formula>
    </cfRule>
    <cfRule type="expression" dxfId="155" priority="3">
      <formula>CELL("protect",L13)=0</formula>
    </cfRule>
  </conditionalFormatting>
  <conditionalFormatting sqref="M5:M6">
    <cfRule type="expression" dxfId="154" priority="27">
      <formula>CELL("protect",M5)=0</formula>
    </cfRule>
  </conditionalFormatting>
  <conditionalFormatting sqref="N8:N9">
    <cfRule type="expression" dxfId="153" priority="1">
      <formula>CELL("protect",N8)=0</formula>
    </cfRule>
  </conditionalFormatting>
  <conditionalFormatting sqref="N13:N39">
    <cfRule type="expression" dxfId="152" priority="16" stopIfTrue="1">
      <formula>CELL("protect",D13)=0</formula>
    </cfRule>
  </conditionalFormatting>
  <conditionalFormatting sqref="N40:N54">
    <cfRule type="expression" dxfId="151" priority="33">
      <formula>CELL("protect",N40)=0</formula>
    </cfRule>
  </conditionalFormatting>
  <conditionalFormatting sqref="N1:XFD1">
    <cfRule type="expression" dxfId="150" priority="8">
      <formula>CELL("protect",N1)=0</formula>
    </cfRule>
  </conditionalFormatting>
  <conditionalFormatting sqref="O2">
    <cfRule type="expression" dxfId="149" priority="31">
      <formula>CELL("protect",O2)=0</formula>
    </cfRule>
  </conditionalFormatting>
  <printOptions horizontalCentered="1"/>
  <pageMargins left="0.25" right="0.25" top="0.75" bottom="0.4" header="0.25" footer="0.25"/>
  <pageSetup scale="61" orientation="landscape" cellComments="atEnd" r:id="rId1"/>
  <headerFooter>
    <oddFooter>&amp;C&amp;"Tahoma,Regular"&amp;10Page &amp;P of &amp;N&amp;R&amp;"Tahoma,Regular"&amp;10ID-46, Schedule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pageSetUpPr fitToPage="1"/>
  </sheetPr>
  <dimension ref="A1:O49"/>
  <sheetViews>
    <sheetView showGridLines="0" topLeftCell="A2" zoomScale="80" zoomScaleNormal="80" workbookViewId="0">
      <pane ySplit="11" topLeftCell="A13" activePane="bottomLeft" state="frozen"/>
      <selection activeCell="A2" sqref="A2"/>
      <selection pane="bottomLeft" activeCell="A13" sqref="A13"/>
    </sheetView>
  </sheetViews>
  <sheetFormatPr defaultColWidth="9" defaultRowHeight="14.4" x14ac:dyDescent="0.25"/>
  <cols>
    <col min="1" max="1" width="28.44140625" style="12" customWidth="1"/>
    <col min="2" max="2" width="10.6640625" style="12" customWidth="1"/>
    <col min="3" max="3" width="11" style="12" customWidth="1"/>
    <col min="4" max="4" width="10.77734375" style="346" customWidth="1"/>
    <col min="5" max="5" width="11.109375" style="12" customWidth="1"/>
    <col min="6" max="6" width="9" style="12" customWidth="1"/>
    <col min="7" max="10" width="9.21875" style="12" customWidth="1"/>
    <col min="11" max="11" width="29.109375" style="12" customWidth="1"/>
    <col min="12" max="13" width="12" style="12" customWidth="1"/>
    <col min="14" max="14" width="29.6640625" style="12" customWidth="1"/>
    <col min="15" max="16384" width="9" style="12"/>
  </cols>
  <sheetData>
    <row r="1" spans="1:15" s="7" customFormat="1" ht="19.600000000000001" customHeight="1" x14ac:dyDescent="0.25">
      <c r="A1" s="1463"/>
      <c r="B1" s="1464"/>
      <c r="C1" s="1464"/>
      <c r="D1" s="1464"/>
      <c r="E1" s="1464"/>
      <c r="F1" s="1464"/>
      <c r="G1" s="1464"/>
      <c r="H1" s="1464"/>
      <c r="I1" s="1464"/>
      <c r="J1" s="1464"/>
      <c r="K1" s="1464"/>
      <c r="L1" s="1464"/>
      <c r="M1" s="1464"/>
      <c r="N1" s="58"/>
      <c r="O1" s="27"/>
    </row>
    <row r="2" spans="1:15" s="7" customFormat="1" ht="19.600000000000001" customHeight="1" x14ac:dyDescent="0.25">
      <c r="A2" s="1466" t="s">
        <v>661</v>
      </c>
      <c r="B2" s="1493"/>
      <c r="C2" s="1493"/>
      <c r="D2" s="1493"/>
      <c r="E2" s="1493"/>
      <c r="F2" s="1493"/>
      <c r="G2" s="1493"/>
      <c r="H2" s="1493"/>
      <c r="I2" s="1493"/>
      <c r="J2" s="1493"/>
      <c r="K2" s="1493"/>
      <c r="L2" s="1493"/>
      <c r="M2" s="1493"/>
      <c r="N2" s="1468"/>
      <c r="O2" s="760"/>
    </row>
    <row r="3" spans="1:15" s="7" customFormat="1" ht="15.05" x14ac:dyDescent="0.25">
      <c r="A3" s="1466" t="s">
        <v>120</v>
      </c>
      <c r="B3" s="1493"/>
      <c r="C3" s="1493"/>
      <c r="D3" s="1493"/>
      <c r="E3" s="1493"/>
      <c r="F3" s="1493"/>
      <c r="G3" s="1493"/>
      <c r="H3" s="1493"/>
      <c r="I3" s="1493"/>
      <c r="J3" s="1493"/>
      <c r="K3" s="1493"/>
      <c r="L3" s="1493"/>
      <c r="M3" s="1493"/>
      <c r="N3" s="1468"/>
    </row>
    <row r="4" spans="1:15" s="7" customFormat="1" ht="15.05" x14ac:dyDescent="0.25">
      <c r="A4" s="469"/>
      <c r="B4" s="520"/>
      <c r="C4" s="520"/>
      <c r="D4" s="520"/>
      <c r="E4" s="520"/>
      <c r="F4" s="520"/>
      <c r="G4" s="132"/>
      <c r="H4" s="520"/>
      <c r="I4" s="520"/>
      <c r="J4" s="520"/>
      <c r="K4" s="25"/>
      <c r="L4" s="25"/>
      <c r="M4" s="25"/>
      <c r="N4" s="477"/>
    </row>
    <row r="5" spans="1:15" s="7" customFormat="1" ht="15.05" x14ac:dyDescent="0.25">
      <c r="A5" s="64" t="s">
        <v>95</v>
      </c>
      <c r="B5" s="520"/>
      <c r="C5" s="800" t="s">
        <v>45</v>
      </c>
      <c r="D5" s="800"/>
      <c r="E5" s="800"/>
      <c r="F5" s="520"/>
      <c r="G5" s="520"/>
      <c r="H5" s="800" t="s">
        <v>96</v>
      </c>
      <c r="I5" s="800"/>
      <c r="J5" s="800"/>
      <c r="K5" s="520"/>
      <c r="L5" s="800" t="s">
        <v>65</v>
      </c>
      <c r="M5" s="25"/>
      <c r="N5" s="477"/>
    </row>
    <row r="6" spans="1:15" s="7" customFormat="1" ht="15.05" x14ac:dyDescent="0.25">
      <c r="A6" s="1673">
        <f>'Cover Page'!$A$8</f>
        <v>0</v>
      </c>
      <c r="B6" s="1674"/>
      <c r="C6" s="1674">
        <f>'Cover Page'!$F$8</f>
        <v>0</v>
      </c>
      <c r="D6" s="1674"/>
      <c r="E6" s="1674"/>
      <c r="F6" s="1674"/>
      <c r="G6" s="132"/>
      <c r="H6" s="1497">
        <f>'Cover Page'!$K$8</f>
        <v>0</v>
      </c>
      <c r="I6" s="1497"/>
      <c r="J6" s="520"/>
      <c r="K6" s="422"/>
      <c r="L6" s="344" t="str">
        <f>TEXT('Cover Page'!$K$10,"mm/dd/yy")&amp;" to "&amp;TEXT('Cover Page'!$M$10,"mm/dd/yy")</f>
        <v>07/01/24 to 06/30/25</v>
      </c>
      <c r="M6" s="466"/>
      <c r="N6" s="477"/>
    </row>
    <row r="7" spans="1:15" x14ac:dyDescent="0.25">
      <c r="A7" s="139"/>
      <c r="B7" s="15"/>
      <c r="C7" s="98"/>
      <c r="D7" s="806"/>
      <c r="E7" s="98"/>
      <c r="F7" s="98"/>
      <c r="G7" s="98"/>
      <c r="H7" s="98"/>
      <c r="I7" s="98"/>
      <c r="J7" s="98"/>
      <c r="K7" s="297"/>
      <c r="L7" s="297"/>
      <c r="M7" s="297"/>
      <c r="N7" s="11"/>
    </row>
    <row r="8" spans="1:15" ht="15.05" thickBot="1" x14ac:dyDescent="0.3">
      <c r="A8" s="66" t="s">
        <v>9</v>
      </c>
      <c r="B8" s="66" t="s">
        <v>324</v>
      </c>
      <c r="C8" s="66" t="s">
        <v>325</v>
      </c>
      <c r="D8" s="66" t="s">
        <v>326</v>
      </c>
      <c r="E8" s="66" t="s">
        <v>327</v>
      </c>
      <c r="F8" s="66" t="s">
        <v>328</v>
      </c>
      <c r="G8" s="91" t="s">
        <v>329</v>
      </c>
      <c r="H8" s="810" t="s">
        <v>330</v>
      </c>
      <c r="I8" s="91" t="s">
        <v>331</v>
      </c>
      <c r="J8" s="810" t="s">
        <v>332</v>
      </c>
      <c r="K8" s="796" t="s">
        <v>333</v>
      </c>
      <c r="L8" s="796" t="s">
        <v>452</v>
      </c>
      <c r="M8" s="796" t="s">
        <v>453</v>
      </c>
      <c r="N8" s="66" t="s">
        <v>492</v>
      </c>
    </row>
    <row r="9" spans="1:15" ht="14.25" customHeight="1" x14ac:dyDescent="0.25">
      <c r="A9" s="1550" t="s">
        <v>364</v>
      </c>
      <c r="B9" s="811" t="s">
        <v>1004</v>
      </c>
      <c r="C9" s="1550" t="s">
        <v>36</v>
      </c>
      <c r="D9" s="811" t="s">
        <v>244</v>
      </c>
      <c r="E9" s="1544" t="s">
        <v>320</v>
      </c>
      <c r="F9" s="1675" t="s">
        <v>307</v>
      </c>
      <c r="G9" s="1660" t="s">
        <v>271</v>
      </c>
      <c r="H9" s="1661"/>
      <c r="I9" s="1664" t="s">
        <v>322</v>
      </c>
      <c r="J9" s="1665"/>
      <c r="K9" s="1668" t="s">
        <v>308</v>
      </c>
      <c r="L9" s="1649" t="s">
        <v>664</v>
      </c>
      <c r="M9" s="1651"/>
      <c r="N9" s="1531" t="s">
        <v>1141</v>
      </c>
    </row>
    <row r="10" spans="1:15" ht="17.399999999999999" customHeight="1" thickBot="1" x14ac:dyDescent="0.3">
      <c r="A10" s="1551"/>
      <c r="B10" s="811" t="s">
        <v>1005</v>
      </c>
      <c r="C10" s="1551"/>
      <c r="D10" s="1545" t="s">
        <v>245</v>
      </c>
      <c r="E10" s="1545"/>
      <c r="F10" s="1676"/>
      <c r="G10" s="1662"/>
      <c r="H10" s="1663"/>
      <c r="I10" s="1666"/>
      <c r="J10" s="1667"/>
      <c r="K10" s="1669"/>
      <c r="L10" s="1671" t="s">
        <v>794</v>
      </c>
      <c r="M10" s="1671" t="s">
        <v>435</v>
      </c>
      <c r="N10" s="1628"/>
    </row>
    <row r="11" spans="1:15" ht="15.05" customHeight="1" x14ac:dyDescent="0.25">
      <c r="A11" s="1552"/>
      <c r="B11" s="1240" t="s">
        <v>247</v>
      </c>
      <c r="C11" s="1552"/>
      <c r="D11" s="1546"/>
      <c r="E11" s="1546"/>
      <c r="F11" s="1546"/>
      <c r="G11" s="315" t="s">
        <v>270</v>
      </c>
      <c r="H11" s="812" t="s">
        <v>269</v>
      </c>
      <c r="I11" s="315" t="s">
        <v>321</v>
      </c>
      <c r="J11" s="812" t="s">
        <v>30</v>
      </c>
      <c r="K11" s="1670"/>
      <c r="L11" s="1672"/>
      <c r="M11" s="1672"/>
      <c r="N11" s="1532"/>
    </row>
    <row r="12" spans="1:15" customFormat="1" ht="15.05" hidden="1" customHeight="1" x14ac:dyDescent="0.3">
      <c r="A12" s="725"/>
      <c r="B12" s="528"/>
      <c r="C12" s="528"/>
      <c r="D12" s="528"/>
      <c r="E12" s="528"/>
      <c r="F12" s="528"/>
      <c r="G12" s="528"/>
      <c r="H12" s="528"/>
      <c r="I12" s="528"/>
      <c r="J12" s="528"/>
      <c r="K12" s="528"/>
      <c r="L12" s="528"/>
      <c r="M12" s="528"/>
      <c r="N12" s="793"/>
    </row>
    <row r="13" spans="1:15" ht="14.25" customHeight="1" x14ac:dyDescent="0.25">
      <c r="A13" s="154"/>
      <c r="B13" s="316"/>
      <c r="C13" s="320"/>
      <c r="D13" s="318"/>
      <c r="E13" s="320"/>
      <c r="F13" s="319"/>
      <c r="G13" s="1681" t="s">
        <v>366</v>
      </c>
      <c r="H13" s="349"/>
      <c r="I13" s="1681" t="s">
        <v>366</v>
      </c>
      <c r="J13" s="350" t="str">
        <f>IF(+H13="N/A","N/A",IF(ABS(H13)&gt;0,H13/2080,""))</f>
        <v/>
      </c>
      <c r="K13" s="149"/>
      <c r="L13" s="777" t="str">
        <f t="shared" ref="L13:L39" si="0">IF(ABS(E13)&gt;0,+E13-M13,"")</f>
        <v/>
      </c>
      <c r="M13" s="305"/>
      <c r="N13" s="829"/>
    </row>
    <row r="14" spans="1:15" x14ac:dyDescent="0.25">
      <c r="A14" s="154"/>
      <c r="B14" s="316"/>
      <c r="C14" s="320"/>
      <c r="D14" s="318"/>
      <c r="E14" s="320"/>
      <c r="F14" s="319"/>
      <c r="G14" s="1682"/>
      <c r="H14" s="349"/>
      <c r="I14" s="1682"/>
      <c r="J14" s="350" t="str">
        <f>IF(+H14="N/A","N/A",IF(ABS(H14)&gt;0,H14/2080,""))</f>
        <v/>
      </c>
      <c r="K14" s="149"/>
      <c r="L14" s="777" t="str">
        <f t="shared" si="0"/>
        <v/>
      </c>
      <c r="M14" s="305"/>
      <c r="N14" s="831"/>
    </row>
    <row r="15" spans="1:15" x14ac:dyDescent="0.25">
      <c r="A15" s="154"/>
      <c r="B15" s="316"/>
      <c r="C15" s="320"/>
      <c r="D15" s="318"/>
      <c r="E15" s="320"/>
      <c r="F15" s="319"/>
      <c r="G15" s="1682"/>
      <c r="H15" s="369"/>
      <c r="I15" s="1682"/>
      <c r="J15" s="350" t="str">
        <f t="shared" ref="J15:J39" si="1">IF(+H15="N/A","N/A",IF(ABS(H15)&gt;0,H15/2080,""))</f>
        <v/>
      </c>
      <c r="K15" s="149"/>
      <c r="L15" s="777" t="str">
        <f t="shared" si="0"/>
        <v/>
      </c>
      <c r="M15" s="305"/>
      <c r="N15" s="831"/>
    </row>
    <row r="16" spans="1:15" x14ac:dyDescent="0.25">
      <c r="A16" s="154"/>
      <c r="B16" s="316"/>
      <c r="C16" s="320"/>
      <c r="D16" s="318"/>
      <c r="E16" s="320"/>
      <c r="F16" s="321"/>
      <c r="G16" s="1682"/>
      <c r="H16" s="349"/>
      <c r="I16" s="1682"/>
      <c r="J16" s="350" t="str">
        <f t="shared" si="1"/>
        <v/>
      </c>
      <c r="K16" s="149"/>
      <c r="L16" s="777" t="str">
        <f t="shared" si="0"/>
        <v/>
      </c>
      <c r="M16" s="305"/>
      <c r="N16" s="831"/>
    </row>
    <row r="17" spans="1:14" x14ac:dyDescent="0.25">
      <c r="A17" s="154"/>
      <c r="B17" s="316"/>
      <c r="C17" s="320"/>
      <c r="D17" s="318"/>
      <c r="E17" s="320"/>
      <c r="F17" s="321"/>
      <c r="G17" s="1682"/>
      <c r="H17" s="349"/>
      <c r="I17" s="1682"/>
      <c r="J17" s="350" t="str">
        <f t="shared" si="1"/>
        <v/>
      </c>
      <c r="K17" s="149"/>
      <c r="L17" s="777" t="str">
        <f t="shared" si="0"/>
        <v/>
      </c>
      <c r="M17" s="305"/>
      <c r="N17" s="831"/>
    </row>
    <row r="18" spans="1:14" x14ac:dyDescent="0.25">
      <c r="A18" s="154"/>
      <c r="B18" s="316"/>
      <c r="C18" s="320"/>
      <c r="D18" s="318"/>
      <c r="E18" s="320"/>
      <c r="F18" s="321"/>
      <c r="G18" s="1682"/>
      <c r="H18" s="349"/>
      <c r="I18" s="1682"/>
      <c r="J18" s="350" t="str">
        <f t="shared" si="1"/>
        <v/>
      </c>
      <c r="K18" s="149"/>
      <c r="L18" s="777" t="str">
        <f t="shared" si="0"/>
        <v/>
      </c>
      <c r="M18" s="305"/>
      <c r="N18" s="831"/>
    </row>
    <row r="19" spans="1:14" x14ac:dyDescent="0.25">
      <c r="A19" s="154"/>
      <c r="B19" s="316"/>
      <c r="C19" s="320"/>
      <c r="D19" s="318"/>
      <c r="E19" s="320"/>
      <c r="F19" s="321"/>
      <c r="G19" s="1682"/>
      <c r="H19" s="349"/>
      <c r="I19" s="1682"/>
      <c r="J19" s="350" t="str">
        <f t="shared" si="1"/>
        <v/>
      </c>
      <c r="K19" s="149"/>
      <c r="L19" s="777" t="str">
        <f t="shared" si="0"/>
        <v/>
      </c>
      <c r="M19" s="305"/>
      <c r="N19" s="831"/>
    </row>
    <row r="20" spans="1:14" x14ac:dyDescent="0.25">
      <c r="A20" s="154"/>
      <c r="B20" s="316"/>
      <c r="C20" s="320"/>
      <c r="D20" s="318"/>
      <c r="E20" s="320"/>
      <c r="F20" s="321"/>
      <c r="G20" s="1682"/>
      <c r="H20" s="349"/>
      <c r="I20" s="1682"/>
      <c r="J20" s="350" t="str">
        <f t="shared" si="1"/>
        <v/>
      </c>
      <c r="K20" s="149"/>
      <c r="L20" s="777" t="str">
        <f t="shared" si="0"/>
        <v/>
      </c>
      <c r="M20" s="305"/>
      <c r="N20" s="831"/>
    </row>
    <row r="21" spans="1:14" x14ac:dyDescent="0.25">
      <c r="A21" s="154"/>
      <c r="B21" s="316"/>
      <c r="C21" s="320"/>
      <c r="D21" s="318"/>
      <c r="E21" s="320"/>
      <c r="F21" s="321"/>
      <c r="G21" s="1682"/>
      <c r="H21" s="349"/>
      <c r="I21" s="1682"/>
      <c r="J21" s="350" t="str">
        <f t="shared" si="1"/>
        <v/>
      </c>
      <c r="K21" s="149"/>
      <c r="L21" s="777" t="str">
        <f t="shared" si="0"/>
        <v/>
      </c>
      <c r="M21" s="305"/>
      <c r="N21" s="831"/>
    </row>
    <row r="22" spans="1:14" x14ac:dyDescent="0.25">
      <c r="A22" s="154"/>
      <c r="B22" s="316"/>
      <c r="C22" s="320"/>
      <c r="D22" s="318"/>
      <c r="E22" s="320"/>
      <c r="F22" s="321"/>
      <c r="G22" s="1682"/>
      <c r="H22" s="349"/>
      <c r="I22" s="1682"/>
      <c r="J22" s="350" t="str">
        <f t="shared" si="1"/>
        <v/>
      </c>
      <c r="K22" s="149"/>
      <c r="L22" s="777" t="str">
        <f t="shared" si="0"/>
        <v/>
      </c>
      <c r="M22" s="305"/>
      <c r="N22" s="831"/>
    </row>
    <row r="23" spans="1:14" x14ac:dyDescent="0.25">
      <c r="A23" s="154"/>
      <c r="B23" s="305"/>
      <c r="C23" s="320"/>
      <c r="D23" s="795"/>
      <c r="E23" s="320"/>
      <c r="F23" s="321"/>
      <c r="G23" s="1682"/>
      <c r="H23" s="349"/>
      <c r="I23" s="1682"/>
      <c r="J23" s="350" t="str">
        <f t="shared" si="1"/>
        <v/>
      </c>
      <c r="K23" s="149"/>
      <c r="L23" s="777" t="str">
        <f t="shared" si="0"/>
        <v/>
      </c>
      <c r="M23" s="305"/>
      <c r="N23" s="831"/>
    </row>
    <row r="24" spans="1:14" x14ac:dyDescent="0.25">
      <c r="A24" s="154"/>
      <c r="B24" s="305"/>
      <c r="C24" s="320"/>
      <c r="D24" s="795"/>
      <c r="E24" s="320"/>
      <c r="F24" s="321"/>
      <c r="G24" s="1682"/>
      <c r="H24" s="349"/>
      <c r="I24" s="1682"/>
      <c r="J24" s="350" t="str">
        <f t="shared" si="1"/>
        <v/>
      </c>
      <c r="K24" s="149"/>
      <c r="L24" s="777" t="str">
        <f t="shared" si="0"/>
        <v/>
      </c>
      <c r="M24" s="305"/>
      <c r="N24" s="831"/>
    </row>
    <row r="25" spans="1:14" x14ac:dyDescent="0.25">
      <c r="A25" s="154"/>
      <c r="B25" s="305"/>
      <c r="C25" s="320"/>
      <c r="D25" s="795"/>
      <c r="E25" s="320"/>
      <c r="F25" s="321"/>
      <c r="G25" s="1682"/>
      <c r="H25" s="349"/>
      <c r="I25" s="1682"/>
      <c r="J25" s="350" t="str">
        <f t="shared" si="1"/>
        <v/>
      </c>
      <c r="K25" s="149"/>
      <c r="L25" s="777" t="str">
        <f t="shared" si="0"/>
        <v/>
      </c>
      <c r="M25" s="305"/>
      <c r="N25" s="831"/>
    </row>
    <row r="26" spans="1:14" x14ac:dyDescent="0.25">
      <c r="A26" s="154"/>
      <c r="B26" s="305"/>
      <c r="C26" s="320"/>
      <c r="D26" s="795"/>
      <c r="E26" s="320"/>
      <c r="F26" s="321"/>
      <c r="G26" s="1682"/>
      <c r="H26" s="349"/>
      <c r="I26" s="1682"/>
      <c r="J26" s="350" t="str">
        <f t="shared" si="1"/>
        <v/>
      </c>
      <c r="K26" s="149"/>
      <c r="L26" s="777" t="str">
        <f t="shared" si="0"/>
        <v/>
      </c>
      <c r="M26" s="305"/>
      <c r="N26" s="831"/>
    </row>
    <row r="27" spans="1:14" x14ac:dyDescent="0.25">
      <c r="A27" s="154"/>
      <c r="B27" s="305"/>
      <c r="C27" s="320"/>
      <c r="D27" s="795"/>
      <c r="E27" s="320"/>
      <c r="F27" s="321"/>
      <c r="G27" s="1682"/>
      <c r="H27" s="349"/>
      <c r="I27" s="1682"/>
      <c r="J27" s="350" t="str">
        <f t="shared" si="1"/>
        <v/>
      </c>
      <c r="K27" s="149"/>
      <c r="L27" s="777" t="str">
        <f t="shared" si="0"/>
        <v/>
      </c>
      <c r="M27" s="305"/>
      <c r="N27" s="831"/>
    </row>
    <row r="28" spans="1:14" x14ac:dyDescent="0.25">
      <c r="A28" s="154"/>
      <c r="B28" s="305"/>
      <c r="C28" s="320"/>
      <c r="D28" s="795"/>
      <c r="E28" s="320"/>
      <c r="F28" s="321"/>
      <c r="G28" s="1682"/>
      <c r="H28" s="349"/>
      <c r="I28" s="1682"/>
      <c r="J28" s="350" t="str">
        <f t="shared" si="1"/>
        <v/>
      </c>
      <c r="K28" s="149"/>
      <c r="L28" s="777" t="str">
        <f t="shared" si="0"/>
        <v/>
      </c>
      <c r="M28" s="305"/>
      <c r="N28" s="831"/>
    </row>
    <row r="29" spans="1:14" x14ac:dyDescent="0.25">
      <c r="A29" s="154"/>
      <c r="B29" s="305"/>
      <c r="C29" s="320"/>
      <c r="D29" s="795"/>
      <c r="E29" s="320"/>
      <c r="F29" s="321"/>
      <c r="G29" s="1682"/>
      <c r="H29" s="349"/>
      <c r="I29" s="1682"/>
      <c r="J29" s="350" t="str">
        <f t="shared" si="1"/>
        <v/>
      </c>
      <c r="K29" s="149"/>
      <c r="L29" s="777" t="str">
        <f t="shared" si="0"/>
        <v/>
      </c>
      <c r="M29" s="305"/>
      <c r="N29" s="831"/>
    </row>
    <row r="30" spans="1:14" x14ac:dyDescent="0.25">
      <c r="A30" s="154"/>
      <c r="B30" s="305"/>
      <c r="C30" s="320"/>
      <c r="D30" s="795"/>
      <c r="E30" s="320"/>
      <c r="F30" s="321"/>
      <c r="G30" s="1682"/>
      <c r="H30" s="349"/>
      <c r="I30" s="1682"/>
      <c r="J30" s="350" t="str">
        <f t="shared" si="1"/>
        <v/>
      </c>
      <c r="K30" s="149"/>
      <c r="L30" s="777" t="str">
        <f t="shared" si="0"/>
        <v/>
      </c>
      <c r="M30" s="305"/>
      <c r="N30" s="831"/>
    </row>
    <row r="31" spans="1:14" x14ac:dyDescent="0.25">
      <c r="A31" s="154"/>
      <c r="B31" s="305"/>
      <c r="C31" s="320"/>
      <c r="D31" s="795"/>
      <c r="E31" s="320"/>
      <c r="F31" s="321"/>
      <c r="G31" s="1682"/>
      <c r="H31" s="349"/>
      <c r="I31" s="1682"/>
      <c r="J31" s="350" t="str">
        <f t="shared" si="1"/>
        <v/>
      </c>
      <c r="K31" s="149"/>
      <c r="L31" s="777" t="str">
        <f t="shared" si="0"/>
        <v/>
      </c>
      <c r="M31" s="305"/>
      <c r="N31" s="831"/>
    </row>
    <row r="32" spans="1:14" x14ac:dyDescent="0.25">
      <c r="A32" s="154"/>
      <c r="B32" s="305"/>
      <c r="C32" s="320"/>
      <c r="D32" s="795"/>
      <c r="E32" s="320"/>
      <c r="F32" s="321"/>
      <c r="G32" s="1682"/>
      <c r="H32" s="349"/>
      <c r="I32" s="1682"/>
      <c r="J32" s="350" t="str">
        <f t="shared" si="1"/>
        <v/>
      </c>
      <c r="K32" s="149"/>
      <c r="L32" s="777" t="str">
        <f t="shared" si="0"/>
        <v/>
      </c>
      <c r="M32" s="305"/>
      <c r="N32" s="831"/>
    </row>
    <row r="33" spans="1:14" x14ac:dyDescent="0.25">
      <c r="A33" s="154"/>
      <c r="B33" s="305"/>
      <c r="C33" s="320"/>
      <c r="D33" s="795"/>
      <c r="E33" s="320"/>
      <c r="F33" s="321"/>
      <c r="G33" s="1682"/>
      <c r="H33" s="349"/>
      <c r="I33" s="1682"/>
      <c r="J33" s="350" t="str">
        <f t="shared" si="1"/>
        <v/>
      </c>
      <c r="K33" s="149"/>
      <c r="L33" s="777" t="str">
        <f t="shared" si="0"/>
        <v/>
      </c>
      <c r="M33" s="305"/>
      <c r="N33" s="831"/>
    </row>
    <row r="34" spans="1:14" x14ac:dyDescent="0.25">
      <c r="A34" s="154"/>
      <c r="B34" s="305"/>
      <c r="C34" s="320"/>
      <c r="D34" s="795"/>
      <c r="E34" s="320"/>
      <c r="F34" s="321"/>
      <c r="G34" s="1682"/>
      <c r="H34" s="349"/>
      <c r="I34" s="1682"/>
      <c r="J34" s="350" t="str">
        <f t="shared" si="1"/>
        <v/>
      </c>
      <c r="K34" s="149"/>
      <c r="L34" s="777" t="str">
        <f t="shared" si="0"/>
        <v/>
      </c>
      <c r="M34" s="305"/>
      <c r="N34" s="831"/>
    </row>
    <row r="35" spans="1:14" x14ac:dyDescent="0.25">
      <c r="A35" s="154"/>
      <c r="B35" s="305"/>
      <c r="C35" s="320"/>
      <c r="D35" s="795"/>
      <c r="E35" s="320"/>
      <c r="F35" s="321"/>
      <c r="G35" s="1682"/>
      <c r="H35" s="349"/>
      <c r="I35" s="1682"/>
      <c r="J35" s="350" t="str">
        <f t="shared" si="1"/>
        <v/>
      </c>
      <c r="K35" s="149"/>
      <c r="L35" s="777" t="str">
        <f t="shared" si="0"/>
        <v/>
      </c>
      <c r="M35" s="305"/>
      <c r="N35" s="831"/>
    </row>
    <row r="36" spans="1:14" x14ac:dyDescent="0.25">
      <c r="A36" s="154"/>
      <c r="B36" s="305"/>
      <c r="C36" s="320"/>
      <c r="D36" s="795"/>
      <c r="E36" s="320"/>
      <c r="F36" s="321"/>
      <c r="G36" s="1682"/>
      <c r="H36" s="349"/>
      <c r="I36" s="1682"/>
      <c r="J36" s="350" t="str">
        <f t="shared" si="1"/>
        <v/>
      </c>
      <c r="K36" s="149"/>
      <c r="L36" s="777" t="str">
        <f t="shared" si="0"/>
        <v/>
      </c>
      <c r="M36" s="305"/>
      <c r="N36" s="831"/>
    </row>
    <row r="37" spans="1:14" x14ac:dyDescent="0.25">
      <c r="A37" s="154"/>
      <c r="B37" s="305"/>
      <c r="C37" s="320"/>
      <c r="D37" s="795"/>
      <c r="E37" s="320"/>
      <c r="F37" s="321"/>
      <c r="G37" s="1682"/>
      <c r="H37" s="349"/>
      <c r="I37" s="1682"/>
      <c r="J37" s="350" t="str">
        <f t="shared" si="1"/>
        <v/>
      </c>
      <c r="K37" s="149"/>
      <c r="L37" s="777" t="str">
        <f t="shared" si="0"/>
        <v/>
      </c>
      <c r="M37" s="305"/>
      <c r="N37" s="831"/>
    </row>
    <row r="38" spans="1:14" x14ac:dyDescent="0.25">
      <c r="A38" s="154"/>
      <c r="B38" s="305"/>
      <c r="C38" s="320"/>
      <c r="D38" s="795"/>
      <c r="E38" s="320"/>
      <c r="F38" s="321"/>
      <c r="G38" s="1682"/>
      <c r="H38" s="349"/>
      <c r="I38" s="1682"/>
      <c r="J38" s="350" t="str">
        <f t="shared" si="1"/>
        <v/>
      </c>
      <c r="K38" s="149"/>
      <c r="L38" s="777" t="str">
        <f t="shared" si="0"/>
        <v/>
      </c>
      <c r="M38" s="305"/>
      <c r="N38" s="831"/>
    </row>
    <row r="39" spans="1:14" x14ac:dyDescent="0.25">
      <c r="A39" s="154"/>
      <c r="B39" s="305"/>
      <c r="C39" s="320"/>
      <c r="D39" s="795"/>
      <c r="E39" s="320"/>
      <c r="F39" s="321"/>
      <c r="G39" s="1682"/>
      <c r="H39" s="349"/>
      <c r="I39" s="1682"/>
      <c r="J39" s="350" t="str">
        <f t="shared" si="1"/>
        <v/>
      </c>
      <c r="K39" s="149"/>
      <c r="L39" s="777" t="str">
        <f t="shared" si="0"/>
        <v/>
      </c>
      <c r="M39" s="305"/>
      <c r="N39" s="831"/>
    </row>
    <row r="40" spans="1:14" ht="14.1" hidden="1" customHeight="1" x14ac:dyDescent="0.25">
      <c r="A40" s="137"/>
      <c r="B40" s="5"/>
      <c r="C40" s="5"/>
      <c r="D40" s="245"/>
      <c r="E40" s="424"/>
      <c r="F40" s="5"/>
      <c r="G40" s="5"/>
      <c r="H40" s="5"/>
      <c r="I40" s="5"/>
      <c r="J40" s="5"/>
      <c r="K40" s="11"/>
      <c r="L40" s="5"/>
      <c r="M40" s="95"/>
      <c r="N40" s="11"/>
    </row>
    <row r="41" spans="1:14" x14ac:dyDescent="0.25">
      <c r="A41" s="139" t="s">
        <v>413</v>
      </c>
      <c r="B41" s="143"/>
      <c r="C41" s="143"/>
      <c r="D41" s="345"/>
      <c r="E41" s="322">
        <f>SUM(E13:E39)</f>
        <v>0</v>
      </c>
      <c r="F41" s="143"/>
      <c r="G41" s="143"/>
      <c r="H41" s="143"/>
      <c r="I41" s="143"/>
      <c r="J41" s="1247">
        <f t="shared" ref="J41" si="2">SUM(J13:J39)</f>
        <v>0</v>
      </c>
      <c r="K41" s="323"/>
      <c r="L41" s="514">
        <f>SUM(L13:L39)</f>
        <v>0</v>
      </c>
      <c r="M41" s="514">
        <f>SUM(M13:M39)</f>
        <v>0</v>
      </c>
      <c r="N41" s="11"/>
    </row>
    <row r="42" spans="1:14" ht="17.25" customHeight="1" x14ac:dyDescent="0.25">
      <c r="A42" s="137"/>
      <c r="B42" s="5"/>
      <c r="C42" s="5"/>
      <c r="D42" s="245"/>
      <c r="E42" s="392"/>
      <c r="F42" s="324"/>
      <c r="G42" s="324"/>
      <c r="H42" s="5"/>
      <c r="I42" s="324"/>
      <c r="J42" s="5"/>
      <c r="K42" s="5"/>
      <c r="L42" s="1680" t="s">
        <v>287</v>
      </c>
      <c r="M42" s="1680"/>
      <c r="N42" s="11"/>
    </row>
    <row r="43" spans="1:14" ht="16.600000000000001" customHeight="1" x14ac:dyDescent="0.3">
      <c r="A43" s="9" t="s">
        <v>376</v>
      </c>
      <c r="B43" s="5"/>
      <c r="C43" s="5"/>
      <c r="D43" s="245"/>
      <c r="E43" s="324"/>
      <c r="F43" s="324"/>
      <c r="G43" s="324"/>
      <c r="H43" s="5"/>
      <c r="I43" s="324"/>
      <c r="J43" s="5"/>
      <c r="K43" s="5"/>
      <c r="L43" s="827" t="s">
        <v>662</v>
      </c>
      <c r="M43" s="827" t="s">
        <v>663</v>
      </c>
      <c r="N43" s="11"/>
    </row>
    <row r="44" spans="1:14" ht="5.95" customHeight="1" x14ac:dyDescent="0.25">
      <c r="A44" s="9"/>
      <c r="B44" s="5"/>
      <c r="C44" s="5"/>
      <c r="D44" s="245"/>
      <c r="E44" s="324"/>
      <c r="F44" s="324"/>
      <c r="G44" s="324"/>
      <c r="H44" s="5"/>
      <c r="I44" s="324"/>
      <c r="J44" s="5"/>
      <c r="K44" s="5"/>
      <c r="L44" s="5"/>
      <c r="M44" s="5"/>
      <c r="N44" s="11"/>
    </row>
    <row r="45" spans="1:14" x14ac:dyDescent="0.25">
      <c r="A45" s="9" t="s">
        <v>323</v>
      </c>
      <c r="B45" s="5"/>
      <c r="C45" s="5"/>
      <c r="D45" s="245"/>
      <c r="E45" s="5"/>
      <c r="F45" s="5"/>
      <c r="G45" s="5"/>
      <c r="H45" s="5"/>
      <c r="I45" s="5"/>
      <c r="J45" s="5"/>
      <c r="K45" s="5"/>
      <c r="L45" s="5"/>
      <c r="M45" s="5"/>
      <c r="N45" s="11"/>
    </row>
    <row r="46" spans="1:14" x14ac:dyDescent="0.25">
      <c r="A46" s="335" t="s">
        <v>378</v>
      </c>
      <c r="B46" s="5"/>
      <c r="C46" s="5"/>
      <c r="D46" s="245"/>
      <c r="E46" s="5"/>
      <c r="F46" s="5"/>
      <c r="G46" s="5"/>
      <c r="H46" s="5"/>
      <c r="I46" s="5"/>
      <c r="J46" s="5"/>
      <c r="K46" s="5"/>
      <c r="L46" s="5"/>
      <c r="M46" s="5"/>
      <c r="N46" s="11"/>
    </row>
    <row r="47" spans="1:14" x14ac:dyDescent="0.25">
      <c r="A47" s="335" t="s">
        <v>377</v>
      </c>
      <c r="B47" s="5"/>
      <c r="C47" s="5"/>
      <c r="D47" s="245"/>
      <c r="E47" s="5"/>
      <c r="F47" s="5"/>
      <c r="G47" s="5"/>
      <c r="H47" s="5"/>
      <c r="I47" s="5"/>
      <c r="J47" s="5"/>
      <c r="K47" s="5"/>
      <c r="L47" s="5"/>
      <c r="M47" s="5"/>
      <c r="N47" s="11"/>
    </row>
    <row r="48" spans="1:14" ht="9.6999999999999993" customHeight="1" x14ac:dyDescent="0.25">
      <c r="A48" s="335"/>
      <c r="B48" s="5"/>
      <c r="C48" s="5"/>
      <c r="D48" s="5"/>
      <c r="E48" s="5"/>
      <c r="F48" s="5"/>
      <c r="G48" s="5"/>
      <c r="H48" s="5"/>
      <c r="I48" s="5"/>
      <c r="J48" s="5"/>
      <c r="K48" s="5"/>
      <c r="L48" s="5"/>
      <c r="M48" s="5"/>
      <c r="N48" s="11"/>
    </row>
    <row r="49" spans="1:14" ht="5.95" customHeight="1" x14ac:dyDescent="0.25">
      <c r="A49" s="139"/>
      <c r="B49" s="15"/>
      <c r="C49" s="15"/>
      <c r="D49" s="343"/>
      <c r="E49" s="15"/>
      <c r="F49" s="15"/>
      <c r="G49" s="15"/>
      <c r="H49" s="15"/>
      <c r="I49" s="15"/>
      <c r="J49" s="15"/>
      <c r="K49" s="15"/>
      <c r="L49" s="15"/>
      <c r="M49" s="15"/>
      <c r="N49" s="16"/>
    </row>
  </sheetData>
  <sheetProtection algorithmName="SHA-512" hashValue="kZbCxg5Ais9EalzWQDwzq9Ui/muESXK7T+KeaAPdQkLPEsenr5d0HNAAO0vk643PGE47PZo+GfN+sugyDyntUg==" saltValue="60Sg2EYpzCETzHcqmIt9QA==" spinCount="100000" sheet="1" objects="1" scenarios="1"/>
  <mergeCells count="21">
    <mergeCell ref="A1:M1"/>
    <mergeCell ref="H6:I6"/>
    <mergeCell ref="L10:L11"/>
    <mergeCell ref="M10:M11"/>
    <mergeCell ref="A6:B6"/>
    <mergeCell ref="C6:F6"/>
    <mergeCell ref="K9:K11"/>
    <mergeCell ref="A2:N2"/>
    <mergeCell ref="A3:N3"/>
    <mergeCell ref="A9:A11"/>
    <mergeCell ref="C9:C11"/>
    <mergeCell ref="E9:E11"/>
    <mergeCell ref="F9:F11"/>
    <mergeCell ref="D10:D11"/>
    <mergeCell ref="N9:N11"/>
    <mergeCell ref="L42:M42"/>
    <mergeCell ref="L9:M9"/>
    <mergeCell ref="G13:G39"/>
    <mergeCell ref="I13:I39"/>
    <mergeCell ref="G9:H10"/>
    <mergeCell ref="I9:J10"/>
  </mergeCells>
  <phoneticPr fontId="11" type="noConversion"/>
  <conditionalFormatting sqref="A1:A3">
    <cfRule type="expression" dxfId="148" priority="15">
      <formula>CELL("protect",A1)=0</formula>
    </cfRule>
  </conditionalFormatting>
  <conditionalFormatting sqref="A5">
    <cfRule type="expression" dxfId="147" priority="25">
      <formula>CELL("protect",A5)=0</formula>
    </cfRule>
  </conditionalFormatting>
  <conditionalFormatting sqref="A9:A10">
    <cfRule type="expression" dxfId="146" priority="94">
      <formula>CELL("protect",A9)=0</formula>
    </cfRule>
  </conditionalFormatting>
  <conditionalFormatting sqref="A13:A41">
    <cfRule type="expression" dxfId="145" priority="125">
      <formula>CELL("protect",A13)=0</formula>
    </cfRule>
  </conditionalFormatting>
  <conditionalFormatting sqref="A43:A48">
    <cfRule type="expression" dxfId="144" priority="85">
      <formula>CELL("protect",A43)=0</formula>
    </cfRule>
  </conditionalFormatting>
  <conditionalFormatting sqref="A8:F8 C9:F10">
    <cfRule type="expression" dxfId="143" priority="105">
      <formula>CELL("protect",A8)=0</formula>
    </cfRule>
  </conditionalFormatting>
  <conditionalFormatting sqref="A13:F41 I40:L40 O2:XFD3 N4:XFD7 C7:F7 O8:XFD11 H13:H39 O13:XFD39 N40:XFD51 B43:F47 I44:M47 B48:M48">
    <cfRule type="expression" dxfId="142" priority="126">
      <formula>CELL("protect",A2)=0</formula>
    </cfRule>
  </conditionalFormatting>
  <conditionalFormatting sqref="A42:F42">
    <cfRule type="expression" dxfId="141" priority="88">
      <formula>CELL("protect",A42)=0</formula>
    </cfRule>
  </conditionalFormatting>
  <conditionalFormatting sqref="B9:B11">
    <cfRule type="expression" dxfId="140" priority="9">
      <formula>CELL("protect",B9)=0</formula>
    </cfRule>
  </conditionalFormatting>
  <conditionalFormatting sqref="B5:E5">
    <cfRule type="expression" dxfId="139" priority="22">
      <formula>CELL("protect",B5)=0</formula>
    </cfRule>
  </conditionalFormatting>
  <conditionalFormatting sqref="G4">
    <cfRule type="expression" dxfId="138" priority="108">
      <formula>CELL("protect",G4)=0</formula>
    </cfRule>
  </conditionalFormatting>
  <conditionalFormatting sqref="G11">
    <cfRule type="expression" dxfId="137" priority="11">
      <formula>CELL("protect",G11)=0</formula>
    </cfRule>
  </conditionalFormatting>
  <conditionalFormatting sqref="G13">
    <cfRule type="expression" dxfId="136" priority="91">
      <formula>CELL("protect",G13)=0</formula>
    </cfRule>
  </conditionalFormatting>
  <conditionalFormatting sqref="G6:H6">
    <cfRule type="expression" dxfId="135" priority="28">
      <formula>CELL("protect",G6)=0</formula>
    </cfRule>
  </conditionalFormatting>
  <conditionalFormatting sqref="G11:H11 G9">
    <cfRule type="expression" dxfId="134" priority="12">
      <formula>CELL("protect",G9)=0</formula>
    </cfRule>
  </conditionalFormatting>
  <conditionalFormatting sqref="G40:H47 A49:M51">
    <cfRule type="expression" dxfId="133" priority="111">
      <formula>CELL("protect",A40)=0</formula>
    </cfRule>
  </conditionalFormatting>
  <conditionalFormatting sqref="H5 J5 L5">
    <cfRule type="expression" dxfId="132" priority="23">
      <formula>CELL("Protect",H5)=0</formula>
    </cfRule>
  </conditionalFormatting>
  <conditionalFormatting sqref="I9">
    <cfRule type="expression" dxfId="131" priority="10">
      <formula>CELL("protect",I9)=0</formula>
    </cfRule>
  </conditionalFormatting>
  <conditionalFormatting sqref="I11">
    <cfRule type="expression" dxfId="130" priority="13">
      <formula>CELL("protect",I11)=0</formula>
    </cfRule>
  </conditionalFormatting>
  <conditionalFormatting sqref="I13">
    <cfRule type="expression" dxfId="129" priority="92">
      <formula>CELL("protect",I13)=0</formula>
    </cfRule>
  </conditionalFormatting>
  <conditionalFormatting sqref="I11:J11 K9:L9 K10">
    <cfRule type="expression" dxfId="128" priority="14">
      <formula>CELL("protect",I9)=0</formula>
    </cfRule>
  </conditionalFormatting>
  <conditionalFormatting sqref="I41:K43">
    <cfRule type="expression" dxfId="127" priority="7">
      <formula>CELL("protect",I41)=0</formula>
    </cfRule>
  </conditionalFormatting>
  <conditionalFormatting sqref="J13:L39">
    <cfRule type="expression" dxfId="126" priority="5">
      <formula>CELL("protect",J13)=0</formula>
    </cfRule>
  </conditionalFormatting>
  <conditionalFormatting sqref="K6:L6 A6 C6">
    <cfRule type="expression" dxfId="125" priority="30">
      <formula>CELL("protect",A6)=0</formula>
    </cfRule>
  </conditionalFormatting>
  <conditionalFormatting sqref="K13:M41">
    <cfRule type="expression" dxfId="124" priority="4">
      <formula>CELL("protect",K13)=0</formula>
    </cfRule>
  </conditionalFormatting>
  <conditionalFormatting sqref="L6">
    <cfRule type="expression" dxfId="123" priority="29">
      <formula>CELL("protect",L6)=0</formula>
    </cfRule>
  </conditionalFormatting>
  <conditionalFormatting sqref="L13:L39">
    <cfRule type="expression" dxfId="122" priority="2">
      <formula>CELL("protect",L13)=0</formula>
    </cfRule>
    <cfRule type="expression" dxfId="121" priority="3">
      <formula>CELL("protect",L13)=0</formula>
    </cfRule>
  </conditionalFormatting>
  <conditionalFormatting sqref="L41:L42 K4:M4 G7:M8">
    <cfRule type="expression" dxfId="120" priority="42">
      <formula>CELL("protect",G4)=0</formula>
    </cfRule>
  </conditionalFormatting>
  <conditionalFormatting sqref="M5:M6">
    <cfRule type="expression" dxfId="119" priority="27">
      <formula>CELL("protect",M5)=0</formula>
    </cfRule>
  </conditionalFormatting>
  <conditionalFormatting sqref="M13:M41">
    <cfRule type="expression" dxfId="118" priority="21">
      <formula>CELL("protect",M13)=0</formula>
    </cfRule>
  </conditionalFormatting>
  <conditionalFormatting sqref="N8:N9">
    <cfRule type="expression" dxfId="117" priority="1">
      <formula>CELL("protect",N8)=0</formula>
    </cfRule>
  </conditionalFormatting>
  <conditionalFormatting sqref="N13:N39">
    <cfRule type="expression" dxfId="116" priority="16" stopIfTrue="1">
      <formula>CELL("protect",D13)=0</formula>
    </cfRule>
  </conditionalFormatting>
  <conditionalFormatting sqref="N1:XFD1">
    <cfRule type="expression" dxfId="115" priority="8">
      <formula>CELL("protect",N1)=0</formula>
    </cfRule>
  </conditionalFormatting>
  <conditionalFormatting sqref="O2">
    <cfRule type="expression" dxfId="114" priority="31">
      <formula>CELL("protect",O2)=0</formula>
    </cfRule>
  </conditionalFormatting>
  <dataValidations count="1">
    <dataValidation type="whole" allowBlank="1" showInputMessage="1" showErrorMessage="1" error="Enter whole amounts only.  Round cents to the nearest dollar." sqref="E13:E39" xr:uid="{00000000-0002-0000-1500-000000000000}">
      <formula1>0</formula1>
      <formula2>9999999999999990000</formula2>
    </dataValidation>
  </dataValidations>
  <printOptions horizontalCentered="1"/>
  <pageMargins left="0.25" right="0.25" top="0.75" bottom="0.4" header="0.25" footer="0.25"/>
  <pageSetup scale="61" orientation="landscape" cellComments="atEnd" r:id="rId1"/>
  <headerFooter>
    <oddFooter>&amp;C&amp;"Tahoma,Regular"&amp;10Page &amp;P of &amp;N&amp;R&amp;"Tahoma,Regular"&amp;10ID-46, Schedule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6284-1359-4CBD-B6A6-A32D55B54596}">
  <sheetPr>
    <pageSetUpPr fitToPage="1"/>
  </sheetPr>
  <dimension ref="A1:AE102"/>
  <sheetViews>
    <sheetView showGridLines="0" zoomScale="80" zoomScaleNormal="80" zoomScaleSheetLayoutView="80" workbookViewId="0">
      <pane ySplit="11" topLeftCell="A12" activePane="bottomLeft" state="frozen"/>
      <selection pane="bottomLeft" activeCell="A12" sqref="A12"/>
    </sheetView>
  </sheetViews>
  <sheetFormatPr defaultColWidth="9" defaultRowHeight="14.4" x14ac:dyDescent="0.25"/>
  <cols>
    <col min="1" max="1" width="23.109375" style="923" customWidth="1"/>
    <col min="2" max="2" width="21.6640625" style="923" customWidth="1"/>
    <col min="3" max="3" width="9.44140625" style="923" customWidth="1"/>
    <col min="4" max="4" width="10.33203125" style="923" customWidth="1"/>
    <col min="5" max="5" width="9.33203125" style="923" customWidth="1"/>
    <col min="6" max="7" width="10.33203125" style="923" customWidth="1"/>
    <col min="8" max="8" width="12.77734375" style="923" customWidth="1"/>
    <col min="9" max="9" width="11.5546875" style="923" customWidth="1"/>
    <col min="10" max="10" width="10.44140625" style="923" customWidth="1"/>
    <col min="11" max="11" width="11" style="923" customWidth="1"/>
    <col min="12" max="12" width="17.6640625" style="923" customWidth="1"/>
    <col min="13" max="14" width="10.33203125" style="923" customWidth="1"/>
    <col min="15" max="15" width="11.21875" style="923" customWidth="1"/>
    <col min="16" max="16" width="10.33203125" style="923" customWidth="1"/>
    <col min="17" max="17" width="15.33203125" style="923" bestFit="1" customWidth="1"/>
    <col min="18" max="18" width="23.21875" style="923" customWidth="1"/>
    <col min="19" max="19" width="21.6640625" style="923" customWidth="1"/>
    <col min="20" max="20" width="9.44140625" style="923" customWidth="1"/>
    <col min="21" max="21" width="10.33203125" style="923" customWidth="1"/>
    <col min="22" max="22" width="9.33203125" style="923" customWidth="1"/>
    <col min="23" max="24" width="10.33203125" style="923" customWidth="1"/>
    <col min="25" max="25" width="13.109375" style="923" customWidth="1"/>
    <col min="26" max="26" width="11.33203125" style="923" customWidth="1"/>
    <col min="27" max="27" width="10.44140625" style="923" customWidth="1"/>
    <col min="28" max="28" width="11.44140625" style="923" customWidth="1"/>
    <col min="29" max="29" width="17.6640625" style="923" customWidth="1"/>
    <col min="30" max="30" width="34.77734375" style="923" customWidth="1"/>
    <col min="31" max="31" width="15.33203125" style="923" bestFit="1" customWidth="1"/>
    <col min="32" max="16384" width="9" style="923"/>
  </cols>
  <sheetData>
    <row r="1" spans="1:31" s="1127" customFormat="1" ht="15.05" x14ac:dyDescent="0.25">
      <c r="A1" s="1153"/>
      <c r="B1" s="1154"/>
      <c r="C1" s="1154"/>
      <c r="D1" s="1154"/>
      <c r="E1" s="1154"/>
      <c r="F1" s="1154"/>
      <c r="G1" s="1154"/>
      <c r="H1" s="1154"/>
      <c r="I1" s="1154"/>
      <c r="J1" s="1154"/>
      <c r="K1" s="1154"/>
      <c r="L1" s="1154"/>
      <c r="M1" s="1154"/>
      <c r="N1" s="1154"/>
      <c r="O1" s="1696"/>
      <c r="P1" s="1697"/>
      <c r="Q1" s="923" t="s">
        <v>673</v>
      </c>
      <c r="R1" s="1153"/>
      <c r="S1" s="1154"/>
      <c r="T1" s="1154"/>
      <c r="U1" s="1154"/>
      <c r="V1" s="1154"/>
      <c r="W1" s="1154"/>
      <c r="X1" s="1154"/>
      <c r="Y1" s="1154"/>
      <c r="Z1" s="1154"/>
      <c r="AA1" s="1154"/>
      <c r="AB1" s="1154"/>
      <c r="AC1" s="1154"/>
      <c r="AD1" s="1155"/>
      <c r="AE1" s="923" t="s">
        <v>673</v>
      </c>
    </row>
    <row r="2" spans="1:31" s="1127" customFormat="1" ht="15.05" x14ac:dyDescent="0.25">
      <c r="A2" s="1698" t="s">
        <v>796</v>
      </c>
      <c r="B2" s="1699"/>
      <c r="C2" s="1699"/>
      <c r="D2" s="1699"/>
      <c r="E2" s="1699"/>
      <c r="F2" s="1699"/>
      <c r="G2" s="1699"/>
      <c r="H2" s="1699"/>
      <c r="I2" s="1699"/>
      <c r="J2" s="1699"/>
      <c r="K2" s="1699"/>
      <c r="L2" s="1699"/>
      <c r="M2" s="1699"/>
      <c r="N2" s="1699"/>
      <c r="O2" s="1699"/>
      <c r="P2" s="1700"/>
      <c r="R2" s="1698" t="s">
        <v>796</v>
      </c>
      <c r="S2" s="1699"/>
      <c r="T2" s="1699"/>
      <c r="U2" s="1699"/>
      <c r="V2" s="1699"/>
      <c r="W2" s="1699"/>
      <c r="X2" s="1699"/>
      <c r="Y2" s="1699"/>
      <c r="Z2" s="1699"/>
      <c r="AA2" s="1699"/>
      <c r="AB2" s="1699"/>
      <c r="AC2" s="1699"/>
      <c r="AD2" s="1700"/>
    </row>
    <row r="3" spans="1:31" s="1127" customFormat="1" ht="15.05" x14ac:dyDescent="0.25">
      <c r="A3" s="1698" t="s">
        <v>445</v>
      </c>
      <c r="B3" s="1699"/>
      <c r="C3" s="1699"/>
      <c r="D3" s="1699"/>
      <c r="E3" s="1699"/>
      <c r="F3" s="1699"/>
      <c r="G3" s="1699"/>
      <c r="H3" s="1699"/>
      <c r="I3" s="1699"/>
      <c r="J3" s="1699"/>
      <c r="K3" s="1699"/>
      <c r="L3" s="1699"/>
      <c r="M3" s="1699"/>
      <c r="N3" s="1699"/>
      <c r="O3" s="1699"/>
      <c r="P3" s="1700"/>
      <c r="R3" s="1698" t="s">
        <v>446</v>
      </c>
      <c r="S3" s="1699"/>
      <c r="T3" s="1699"/>
      <c r="U3" s="1699"/>
      <c r="V3" s="1699"/>
      <c r="W3" s="1699"/>
      <c r="X3" s="1699"/>
      <c r="Y3" s="1699"/>
      <c r="Z3" s="1699"/>
      <c r="AA3" s="1699"/>
      <c r="AB3" s="1699"/>
      <c r="AC3" s="1699"/>
      <c r="AD3" s="1700"/>
    </row>
    <row r="4" spans="1:31" s="1127" customFormat="1" ht="5.95" customHeight="1" x14ac:dyDescent="0.25">
      <c r="A4" s="1032"/>
      <c r="B4" s="1031"/>
      <c r="C4" s="1031"/>
      <c r="D4" s="1031"/>
      <c r="E4" s="1031"/>
      <c r="F4" s="1031"/>
      <c r="G4" s="1031"/>
      <c r="H4" s="1031"/>
      <c r="I4" s="1031"/>
      <c r="J4" s="1031"/>
      <c r="K4" s="1031"/>
      <c r="L4" s="1031"/>
      <c r="M4" s="1031"/>
      <c r="N4" s="1031"/>
      <c r="O4" s="1031"/>
      <c r="P4" s="1030"/>
      <c r="R4" s="1032"/>
      <c r="S4" s="1031"/>
      <c r="T4" s="1031"/>
      <c r="U4" s="1031"/>
      <c r="V4" s="1031"/>
      <c r="W4" s="1031"/>
      <c r="X4" s="1031"/>
      <c r="Y4" s="1031"/>
      <c r="Z4" s="1031"/>
      <c r="AA4" s="1031"/>
      <c r="AB4" s="1031"/>
      <c r="AC4" s="1031"/>
      <c r="AD4" s="1030"/>
    </row>
    <row r="5" spans="1:31" s="1127" customFormat="1" ht="15.65" x14ac:dyDescent="0.3">
      <c r="A5" s="1156" t="s">
        <v>95</v>
      </c>
      <c r="C5" s="1157" t="s">
        <v>45</v>
      </c>
      <c r="D5" s="1157"/>
      <c r="F5" s="931"/>
      <c r="I5" s="1693" t="s">
        <v>96</v>
      </c>
      <c r="J5" s="1693"/>
      <c r="K5" s="931"/>
      <c r="L5" s="931"/>
      <c r="M5" s="931"/>
      <c r="N5" s="931"/>
      <c r="O5" s="1694" t="s">
        <v>65</v>
      </c>
      <c r="P5" s="1695"/>
      <c r="R5" s="1156" t="s">
        <v>95</v>
      </c>
      <c r="T5" s="1157" t="s">
        <v>45</v>
      </c>
      <c r="U5" s="1157"/>
      <c r="W5" s="931"/>
      <c r="X5" s="931"/>
      <c r="Y5" s="931"/>
      <c r="Z5" s="1693" t="s">
        <v>96</v>
      </c>
      <c r="AA5" s="1693"/>
      <c r="AB5" s="1693"/>
      <c r="AC5" s="931"/>
      <c r="AD5" s="1158" t="s">
        <v>65</v>
      </c>
    </row>
    <row r="6" spans="1:31" s="1127" customFormat="1" ht="15.65" x14ac:dyDescent="0.3">
      <c r="A6" s="1474">
        <f>'Cover Page'!$A$8</f>
        <v>0</v>
      </c>
      <c r="B6" s="1496"/>
      <c r="C6" s="1496">
        <f>'Cover Page'!$F$8</f>
        <v>0</v>
      </c>
      <c r="D6" s="1496"/>
      <c r="E6" s="1496"/>
      <c r="F6" s="1496"/>
      <c r="I6" s="1497">
        <f>'Cover Page'!$K$8</f>
        <v>0</v>
      </c>
      <c r="J6" s="1497"/>
      <c r="K6" s="931"/>
      <c r="L6" s="931"/>
      <c r="M6" s="931"/>
      <c r="N6" s="931"/>
      <c r="O6" s="1497" t="str">
        <f>TEXT('Cover Page'!$K$10,"mm/dd/yy")&amp;" to "&amp;TEXT('Cover Page'!$M$10,"mm/dd/yy")</f>
        <v>07/01/24 to 06/30/25</v>
      </c>
      <c r="P6" s="1477"/>
      <c r="R6" s="1474">
        <f>'Cover Page'!$A$8</f>
        <v>0</v>
      </c>
      <c r="S6" s="1496"/>
      <c r="T6" s="1496">
        <f>'Cover Page'!$F$8</f>
        <v>0</v>
      </c>
      <c r="U6" s="1496"/>
      <c r="V6" s="1496"/>
      <c r="W6" s="1496"/>
      <c r="X6" s="1159"/>
      <c r="Y6" s="1159"/>
      <c r="Z6" s="1692">
        <v>0</v>
      </c>
      <c r="AA6" s="1692"/>
      <c r="AB6" s="1692"/>
      <c r="AC6" s="931"/>
      <c r="AD6" s="1187" t="str">
        <f>TEXT('Cover Page'!$K$10,"mm/dd/yy")&amp;" to "&amp;TEXT('Cover Page'!$M$10,"mm/dd/yy")</f>
        <v>07/01/24 to 06/30/25</v>
      </c>
    </row>
    <row r="7" spans="1:31" ht="15.65" x14ac:dyDescent="0.3">
      <c r="A7" s="1160"/>
      <c r="B7" s="931"/>
      <c r="C7" s="925"/>
      <c r="D7" s="925"/>
      <c r="E7" s="925"/>
      <c r="F7" s="925"/>
      <c r="G7" s="925"/>
      <c r="H7" s="925"/>
      <c r="I7" s="1161"/>
      <c r="J7" s="1161"/>
      <c r="K7" s="1161"/>
      <c r="L7" s="1161"/>
      <c r="M7" s="1161"/>
      <c r="N7" s="1161"/>
      <c r="O7" s="1126"/>
      <c r="P7" s="1162"/>
      <c r="R7" s="1163"/>
      <c r="S7" s="925"/>
      <c r="T7" s="925"/>
      <c r="U7" s="925"/>
      <c r="V7" s="925"/>
      <c r="W7" s="925"/>
      <c r="X7" s="925"/>
      <c r="Y7" s="925"/>
      <c r="Z7" s="925"/>
      <c r="AA7" s="925"/>
      <c r="AB7" s="925"/>
      <c r="AC7" s="1161"/>
      <c r="AD7" s="1162"/>
    </row>
    <row r="8" spans="1:31" s="1124" customFormat="1" x14ac:dyDescent="0.25">
      <c r="A8" s="1123" t="s">
        <v>9</v>
      </c>
      <c r="B8" s="1026" t="s">
        <v>324</v>
      </c>
      <c r="C8" s="1026" t="s">
        <v>325</v>
      </c>
      <c r="D8" s="1026" t="s">
        <v>326</v>
      </c>
      <c r="E8" s="1026" t="s">
        <v>334</v>
      </c>
      <c r="F8" s="1026" t="s">
        <v>328</v>
      </c>
      <c r="G8" s="1026" t="s">
        <v>329</v>
      </c>
      <c r="H8" s="1026" t="s">
        <v>330</v>
      </c>
      <c r="I8" s="1164" t="s">
        <v>961</v>
      </c>
      <c r="J8" s="1164" t="s">
        <v>962</v>
      </c>
      <c r="K8" s="1164" t="s">
        <v>963</v>
      </c>
      <c r="L8" s="1164" t="s">
        <v>964</v>
      </c>
      <c r="M8" s="1026" t="s">
        <v>332</v>
      </c>
      <c r="N8" s="1164" t="s">
        <v>333</v>
      </c>
      <c r="O8" s="1164" t="s">
        <v>452</v>
      </c>
      <c r="P8" s="1026" t="s">
        <v>453</v>
      </c>
      <c r="R8" s="1123" t="s">
        <v>9</v>
      </c>
      <c r="S8" s="1026" t="s">
        <v>324</v>
      </c>
      <c r="T8" s="1026" t="s">
        <v>325</v>
      </c>
      <c r="U8" s="1026" t="s">
        <v>326</v>
      </c>
      <c r="V8" s="1026" t="s">
        <v>334</v>
      </c>
      <c r="W8" s="1026" t="s">
        <v>328</v>
      </c>
      <c r="X8" s="1026" t="s">
        <v>329</v>
      </c>
      <c r="Y8" s="1026" t="s">
        <v>330</v>
      </c>
      <c r="Z8" s="1164" t="s">
        <v>961</v>
      </c>
      <c r="AA8" s="1164" t="s">
        <v>962</v>
      </c>
      <c r="AB8" s="1164" t="s">
        <v>963</v>
      </c>
      <c r="AC8" s="1164" t="s">
        <v>964</v>
      </c>
      <c r="AD8" s="1164" t="s">
        <v>332</v>
      </c>
    </row>
    <row r="9" spans="1:31" s="1124" customFormat="1" ht="15.5" customHeight="1" x14ac:dyDescent="0.25">
      <c r="A9" s="1690" t="s">
        <v>795</v>
      </c>
      <c r="B9" s="1690" t="s">
        <v>391</v>
      </c>
      <c r="C9" s="1683" t="s">
        <v>965</v>
      </c>
      <c r="D9" s="1683" t="s">
        <v>414</v>
      </c>
      <c r="E9" s="1683" t="s">
        <v>392</v>
      </c>
      <c r="F9" s="1683" t="s">
        <v>966</v>
      </c>
      <c r="G9" s="1685" t="s">
        <v>967</v>
      </c>
      <c r="H9" s="1683" t="s">
        <v>968</v>
      </c>
      <c r="I9" s="1687" t="s">
        <v>969</v>
      </c>
      <c r="J9" s="1688"/>
      <c r="K9" s="1688"/>
      <c r="L9" s="1689"/>
      <c r="M9" s="1685" t="s">
        <v>970</v>
      </c>
      <c r="N9" s="1685" t="s">
        <v>971</v>
      </c>
      <c r="O9" s="1685" t="s">
        <v>972</v>
      </c>
      <c r="P9" s="1685" t="s">
        <v>973</v>
      </c>
      <c r="R9" s="1690" t="s">
        <v>795</v>
      </c>
      <c r="S9" s="1690" t="s">
        <v>391</v>
      </c>
      <c r="T9" s="1683" t="s">
        <v>965</v>
      </c>
      <c r="U9" s="1683" t="s">
        <v>414</v>
      </c>
      <c r="V9" s="1683" t="s">
        <v>392</v>
      </c>
      <c r="W9" s="1683" t="s">
        <v>966</v>
      </c>
      <c r="X9" s="1685" t="s">
        <v>967</v>
      </c>
      <c r="Y9" s="1683" t="s">
        <v>968</v>
      </c>
      <c r="Z9" s="1687" t="s">
        <v>991</v>
      </c>
      <c r="AA9" s="1688"/>
      <c r="AB9" s="1688"/>
      <c r="AC9" s="1689"/>
      <c r="AD9" s="1165"/>
    </row>
    <row r="10" spans="1:31" ht="58.7" customHeight="1" thickBot="1" x14ac:dyDescent="0.3">
      <c r="A10" s="1691"/>
      <c r="B10" s="1691"/>
      <c r="C10" s="1684"/>
      <c r="D10" s="1684"/>
      <c r="E10" s="1684"/>
      <c r="F10" s="1684"/>
      <c r="G10" s="1686"/>
      <c r="H10" s="1684"/>
      <c r="I10" s="1166" t="s">
        <v>974</v>
      </c>
      <c r="J10" s="1166" t="s">
        <v>975</v>
      </c>
      <c r="K10" s="1166" t="s">
        <v>976</v>
      </c>
      <c r="L10" s="1166" t="s">
        <v>977</v>
      </c>
      <c r="M10" s="1686"/>
      <c r="N10" s="1686"/>
      <c r="O10" s="1686"/>
      <c r="P10" s="1686"/>
      <c r="R10" s="1691"/>
      <c r="S10" s="1691"/>
      <c r="T10" s="1684"/>
      <c r="U10" s="1684"/>
      <c r="V10" s="1684"/>
      <c r="W10" s="1684"/>
      <c r="X10" s="1686"/>
      <c r="Y10" s="1684"/>
      <c r="Z10" s="1166" t="s">
        <v>974</v>
      </c>
      <c r="AA10" s="1166" t="s">
        <v>975</v>
      </c>
      <c r="AB10" s="1166" t="s">
        <v>976</v>
      </c>
      <c r="AC10" s="1166" t="s">
        <v>977</v>
      </c>
      <c r="AD10" s="1166" t="s">
        <v>1142</v>
      </c>
    </row>
    <row r="11" spans="1:31" s="931" customFormat="1" ht="15.65" x14ac:dyDescent="0.3">
      <c r="A11" s="1167" t="s">
        <v>978</v>
      </c>
      <c r="B11" s="1168" t="s">
        <v>978</v>
      </c>
      <c r="C11" s="1168" t="s">
        <v>247</v>
      </c>
      <c r="D11" s="1168" t="s">
        <v>978</v>
      </c>
      <c r="E11" s="1168" t="s">
        <v>978</v>
      </c>
      <c r="F11" s="1168" t="s">
        <v>978</v>
      </c>
      <c r="G11" s="1168" t="s">
        <v>978</v>
      </c>
      <c r="H11" s="1168" t="s">
        <v>247</v>
      </c>
      <c r="I11" s="1168" t="s">
        <v>978</v>
      </c>
      <c r="J11" s="1168" t="s">
        <v>978</v>
      </c>
      <c r="K11" s="1168" t="s">
        <v>978</v>
      </c>
      <c r="L11" s="1169" t="s">
        <v>979</v>
      </c>
      <c r="M11" s="1168" t="s">
        <v>247</v>
      </c>
      <c r="N11" s="1168" t="s">
        <v>978</v>
      </c>
      <c r="O11" s="1168" t="s">
        <v>247</v>
      </c>
      <c r="P11" s="1168" t="s">
        <v>978</v>
      </c>
      <c r="R11" s="1167" t="s">
        <v>978</v>
      </c>
      <c r="S11" s="1168" t="s">
        <v>978</v>
      </c>
      <c r="T11" s="1168" t="s">
        <v>247</v>
      </c>
      <c r="U11" s="1168" t="s">
        <v>978</v>
      </c>
      <c r="V11" s="1168" t="s">
        <v>978</v>
      </c>
      <c r="W11" s="1168" t="s">
        <v>978</v>
      </c>
      <c r="X11" s="1168" t="s">
        <v>978</v>
      </c>
      <c r="Y11" s="1168" t="s">
        <v>247</v>
      </c>
      <c r="Z11" s="1168" t="s">
        <v>978</v>
      </c>
      <c r="AA11" s="1168" t="s">
        <v>978</v>
      </c>
      <c r="AB11" s="1168" t="s">
        <v>978</v>
      </c>
      <c r="AC11" s="1169" t="s">
        <v>979</v>
      </c>
      <c r="AD11" s="1168" t="s">
        <v>978</v>
      </c>
    </row>
    <row r="12" spans="1:31" x14ac:dyDescent="0.25">
      <c r="A12" s="1170"/>
      <c r="B12" s="1171"/>
      <c r="C12" s="1172"/>
      <c r="D12" s="1171"/>
      <c r="E12" s="1173"/>
      <c r="F12" s="1174"/>
      <c r="G12" s="1174"/>
      <c r="H12" s="1172"/>
      <c r="I12" s="1174"/>
      <c r="J12" s="1174"/>
      <c r="K12" s="1174"/>
      <c r="L12" s="1175"/>
      <c r="M12" s="1172"/>
      <c r="N12" s="1174"/>
      <c r="O12" s="1172"/>
      <c r="P12" s="1176"/>
      <c r="R12" s="1170"/>
      <c r="S12" s="1171"/>
      <c r="T12" s="1172"/>
      <c r="U12" s="1171"/>
      <c r="V12" s="1177"/>
      <c r="W12" s="1174"/>
      <c r="X12" s="1174"/>
      <c r="Y12" s="1174"/>
      <c r="Z12" s="1178"/>
      <c r="AA12" s="1178"/>
      <c r="AB12" s="1179"/>
      <c r="AC12" s="1174"/>
      <c r="AD12" s="1346"/>
    </row>
    <row r="13" spans="1:31" x14ac:dyDescent="0.25">
      <c r="A13" s="1170"/>
      <c r="B13" s="1171"/>
      <c r="C13" s="1172"/>
      <c r="D13" s="1171"/>
      <c r="E13" s="1173"/>
      <c r="F13" s="1174"/>
      <c r="G13" s="1174"/>
      <c r="H13" s="1172"/>
      <c r="I13" s="1174"/>
      <c r="J13" s="1174"/>
      <c r="K13" s="1174"/>
      <c r="L13" s="1175"/>
      <c r="M13" s="1172"/>
      <c r="N13" s="1174"/>
      <c r="O13" s="1172"/>
      <c r="P13" s="1176"/>
      <c r="R13" s="1180"/>
      <c r="S13" s="1171"/>
      <c r="T13" s="1172"/>
      <c r="U13" s="1171"/>
      <c r="V13" s="1177"/>
      <c r="W13" s="1174"/>
      <c r="X13" s="1174"/>
      <c r="Y13" s="1174"/>
      <c r="Z13" s="1178"/>
      <c r="AA13" s="1178"/>
      <c r="AB13" s="1179"/>
      <c r="AC13" s="1174"/>
      <c r="AD13" s="1346"/>
    </row>
    <row r="14" spans="1:31" x14ac:dyDescent="0.25">
      <c r="A14" s="1170"/>
      <c r="B14" s="1171"/>
      <c r="C14" s="1172"/>
      <c r="D14" s="1171"/>
      <c r="E14" s="1173"/>
      <c r="F14" s="1174"/>
      <c r="G14" s="1174"/>
      <c r="H14" s="1172"/>
      <c r="I14" s="1174"/>
      <c r="J14" s="1174"/>
      <c r="K14" s="1174"/>
      <c r="L14" s="1175"/>
      <c r="M14" s="1172"/>
      <c r="N14" s="1174"/>
      <c r="O14" s="1172"/>
      <c r="P14" s="1176"/>
      <c r="R14" s="1180"/>
      <c r="S14" s="1171"/>
      <c r="T14" s="1172"/>
      <c r="U14" s="1171"/>
      <c r="V14" s="1177"/>
      <c r="W14" s="1174"/>
      <c r="X14" s="1174"/>
      <c r="Y14" s="1174"/>
      <c r="Z14" s="1178"/>
      <c r="AA14" s="1178"/>
      <c r="AB14" s="1179"/>
      <c r="AC14" s="1174"/>
      <c r="AD14" s="1346"/>
    </row>
    <row r="15" spans="1:31" x14ac:dyDescent="0.25">
      <c r="A15" s="1170"/>
      <c r="B15" s="1171"/>
      <c r="C15" s="1172"/>
      <c r="D15" s="1171"/>
      <c r="E15" s="1173"/>
      <c r="F15" s="1174"/>
      <c r="G15" s="1174"/>
      <c r="H15" s="1172"/>
      <c r="I15" s="1174"/>
      <c r="J15" s="1174"/>
      <c r="K15" s="1174"/>
      <c r="L15" s="1175"/>
      <c r="M15" s="1172"/>
      <c r="N15" s="1174"/>
      <c r="O15" s="1172"/>
      <c r="P15" s="1176"/>
      <c r="R15" s="1180"/>
      <c r="S15" s="1171"/>
      <c r="T15" s="1172"/>
      <c r="U15" s="1171"/>
      <c r="V15" s="1177"/>
      <c r="W15" s="1174"/>
      <c r="X15" s="1174"/>
      <c r="Y15" s="1174"/>
      <c r="Z15" s="1178"/>
      <c r="AA15" s="1178"/>
      <c r="AB15" s="1179"/>
      <c r="AC15" s="1174"/>
      <c r="AD15" s="1346"/>
    </row>
    <row r="16" spans="1:31" x14ac:dyDescent="0.25">
      <c r="A16" s="1170"/>
      <c r="B16" s="1171"/>
      <c r="C16" s="1172"/>
      <c r="D16" s="1171"/>
      <c r="E16" s="1173"/>
      <c r="F16" s="1174"/>
      <c r="G16" s="1174"/>
      <c r="H16" s="1172"/>
      <c r="I16" s="1174"/>
      <c r="J16" s="1174"/>
      <c r="K16" s="1174"/>
      <c r="L16" s="1175"/>
      <c r="M16" s="1172"/>
      <c r="N16" s="1174"/>
      <c r="O16" s="1172"/>
      <c r="P16" s="1176"/>
      <c r="R16" s="1180"/>
      <c r="S16" s="1171"/>
      <c r="T16" s="1172"/>
      <c r="U16" s="1171"/>
      <c r="V16" s="1177"/>
      <c r="W16" s="1174"/>
      <c r="X16" s="1174"/>
      <c r="Y16" s="1174"/>
      <c r="Z16" s="1178"/>
      <c r="AA16" s="1178"/>
      <c r="AB16" s="1179"/>
      <c r="AC16" s="1174"/>
      <c r="AD16" s="1346"/>
    </row>
    <row r="17" spans="1:30" x14ac:dyDescent="0.25">
      <c r="A17" s="1170"/>
      <c r="B17" s="1171"/>
      <c r="C17" s="1172"/>
      <c r="D17" s="1171"/>
      <c r="E17" s="1177"/>
      <c r="F17" s="1174"/>
      <c r="G17" s="1174"/>
      <c r="H17" s="1172"/>
      <c r="I17" s="1174"/>
      <c r="J17" s="1174"/>
      <c r="K17" s="1174"/>
      <c r="L17" s="1175"/>
      <c r="M17" s="1172"/>
      <c r="N17" s="1174"/>
      <c r="O17" s="1172"/>
      <c r="P17" s="1176"/>
      <c r="R17" s="1180"/>
      <c r="S17" s="1171"/>
      <c r="T17" s="1172"/>
      <c r="U17" s="1171"/>
      <c r="V17" s="1177"/>
      <c r="W17" s="1174"/>
      <c r="X17" s="1174"/>
      <c r="Y17" s="1174"/>
      <c r="Z17" s="1178"/>
      <c r="AA17" s="1178"/>
      <c r="AB17" s="1179"/>
      <c r="AC17" s="1174"/>
      <c r="AD17" s="1346"/>
    </row>
    <row r="18" spans="1:30" x14ac:dyDescent="0.25">
      <c r="A18" s="1170"/>
      <c r="B18" s="1171"/>
      <c r="C18" s="1172"/>
      <c r="D18" s="1171"/>
      <c r="E18" s="1177"/>
      <c r="F18" s="1174"/>
      <c r="G18" s="1174"/>
      <c r="H18" s="1172"/>
      <c r="I18" s="1174"/>
      <c r="J18" s="1174"/>
      <c r="K18" s="1174"/>
      <c r="L18" s="1175"/>
      <c r="M18" s="1172"/>
      <c r="N18" s="1174"/>
      <c r="O18" s="1172"/>
      <c r="P18" s="1176"/>
      <c r="R18" s="1180"/>
      <c r="S18" s="1171"/>
      <c r="T18" s="1172"/>
      <c r="U18" s="1171"/>
      <c r="V18" s="1177"/>
      <c r="W18" s="1174"/>
      <c r="X18" s="1174"/>
      <c r="Y18" s="1174"/>
      <c r="Z18" s="1178"/>
      <c r="AA18" s="1178"/>
      <c r="AB18" s="1179"/>
      <c r="AC18" s="1174"/>
      <c r="AD18" s="1346"/>
    </row>
    <row r="19" spans="1:30" x14ac:dyDescent="0.25">
      <c r="A19" s="1170"/>
      <c r="B19" s="1171"/>
      <c r="C19" s="1172"/>
      <c r="D19" s="1171"/>
      <c r="E19" s="1177"/>
      <c r="F19" s="1174"/>
      <c r="G19" s="1174"/>
      <c r="H19" s="1172"/>
      <c r="I19" s="1174"/>
      <c r="J19" s="1174"/>
      <c r="K19" s="1174"/>
      <c r="L19" s="1175"/>
      <c r="M19" s="1172"/>
      <c r="N19" s="1174"/>
      <c r="O19" s="1172"/>
      <c r="P19" s="1176"/>
      <c r="R19" s="1180"/>
      <c r="S19" s="1171"/>
      <c r="T19" s="1172"/>
      <c r="U19" s="1171"/>
      <c r="V19" s="1177"/>
      <c r="W19" s="1174"/>
      <c r="X19" s="1174"/>
      <c r="Y19" s="1174"/>
      <c r="Z19" s="1178"/>
      <c r="AA19" s="1178"/>
      <c r="AB19" s="1179"/>
      <c r="AC19" s="1174"/>
      <c r="AD19" s="1346"/>
    </row>
    <row r="20" spans="1:30" x14ac:dyDescent="0.25">
      <c r="A20" s="1170"/>
      <c r="B20" s="1171"/>
      <c r="C20" s="1172"/>
      <c r="D20" s="1171"/>
      <c r="E20" s="1177"/>
      <c r="F20" s="1174"/>
      <c r="G20" s="1174"/>
      <c r="H20" s="1172"/>
      <c r="I20" s="1174"/>
      <c r="J20" s="1174"/>
      <c r="K20" s="1174"/>
      <c r="L20" s="1175"/>
      <c r="M20" s="1172"/>
      <c r="N20" s="1174"/>
      <c r="O20" s="1172"/>
      <c r="P20" s="1176"/>
      <c r="R20" s="1180"/>
      <c r="S20" s="1171"/>
      <c r="T20" s="1172"/>
      <c r="U20" s="1171"/>
      <c r="V20" s="1177"/>
      <c r="W20" s="1174"/>
      <c r="X20" s="1174"/>
      <c r="Y20" s="1174"/>
      <c r="Z20" s="1178"/>
      <c r="AA20" s="1178"/>
      <c r="AB20" s="1179"/>
      <c r="AC20" s="1174"/>
      <c r="AD20" s="1346"/>
    </row>
    <row r="21" spans="1:30" x14ac:dyDescent="0.25">
      <c r="A21" s="1170"/>
      <c r="B21" s="1171"/>
      <c r="C21" s="1172"/>
      <c r="D21" s="1171"/>
      <c r="E21" s="1177"/>
      <c r="F21" s="1174"/>
      <c r="G21" s="1174"/>
      <c r="H21" s="1172"/>
      <c r="I21" s="1174"/>
      <c r="J21" s="1174"/>
      <c r="K21" s="1174"/>
      <c r="L21" s="1175"/>
      <c r="M21" s="1172"/>
      <c r="N21" s="1174"/>
      <c r="O21" s="1172"/>
      <c r="P21" s="1176"/>
      <c r="R21" s="1180"/>
      <c r="S21" s="1171"/>
      <c r="T21" s="1172"/>
      <c r="U21" s="1171"/>
      <c r="V21" s="1177"/>
      <c r="W21" s="1174"/>
      <c r="X21" s="1174"/>
      <c r="Y21" s="1174"/>
      <c r="Z21" s="1178"/>
      <c r="AA21" s="1178"/>
      <c r="AB21" s="1179"/>
      <c r="AC21" s="1174"/>
      <c r="AD21" s="1346"/>
    </row>
    <row r="22" spans="1:30" x14ac:dyDescent="0.25">
      <c r="A22" s="1170"/>
      <c r="B22" s="1171"/>
      <c r="C22" s="1172"/>
      <c r="D22" s="1171"/>
      <c r="E22" s="1177"/>
      <c r="F22" s="1174"/>
      <c r="G22" s="1174"/>
      <c r="H22" s="1172"/>
      <c r="I22" s="1174"/>
      <c r="J22" s="1174"/>
      <c r="K22" s="1174"/>
      <c r="L22" s="1175"/>
      <c r="M22" s="1172"/>
      <c r="N22" s="1174"/>
      <c r="O22" s="1172"/>
      <c r="P22" s="1176"/>
      <c r="R22" s="1180"/>
      <c r="S22" s="1171"/>
      <c r="T22" s="1172"/>
      <c r="U22" s="1171"/>
      <c r="V22" s="1177"/>
      <c r="W22" s="1174"/>
      <c r="X22" s="1174"/>
      <c r="Y22" s="1174"/>
      <c r="Z22" s="1178"/>
      <c r="AA22" s="1178"/>
      <c r="AB22" s="1179"/>
      <c r="AC22" s="1174"/>
      <c r="AD22" s="1346"/>
    </row>
    <row r="23" spans="1:30" x14ac:dyDescent="0.25">
      <c r="A23" s="1170"/>
      <c r="B23" s="1171"/>
      <c r="C23" s="1172"/>
      <c r="D23" s="1171"/>
      <c r="E23" s="1177"/>
      <c r="F23" s="1174"/>
      <c r="G23" s="1174"/>
      <c r="H23" s="1172"/>
      <c r="I23" s="1174"/>
      <c r="J23" s="1174"/>
      <c r="K23" s="1174"/>
      <c r="L23" s="1175"/>
      <c r="M23" s="1172"/>
      <c r="N23" s="1174"/>
      <c r="O23" s="1172"/>
      <c r="P23" s="1176"/>
      <c r="R23" s="1180"/>
      <c r="S23" s="1171"/>
      <c r="T23" s="1172"/>
      <c r="U23" s="1171"/>
      <c r="V23" s="1177"/>
      <c r="W23" s="1174"/>
      <c r="X23" s="1174"/>
      <c r="Y23" s="1174"/>
      <c r="Z23" s="1178"/>
      <c r="AA23" s="1178"/>
      <c r="AB23" s="1179"/>
      <c r="AC23" s="1174"/>
      <c r="AD23" s="1346"/>
    </row>
    <row r="24" spans="1:30" x14ac:dyDescent="0.25">
      <c r="A24" s="1170"/>
      <c r="B24" s="1171"/>
      <c r="C24" s="1172"/>
      <c r="D24" s="1171"/>
      <c r="E24" s="1177"/>
      <c r="F24" s="1174"/>
      <c r="G24" s="1174"/>
      <c r="H24" s="1172"/>
      <c r="I24" s="1174"/>
      <c r="J24" s="1174"/>
      <c r="K24" s="1174"/>
      <c r="L24" s="1175"/>
      <c r="M24" s="1172"/>
      <c r="N24" s="1174"/>
      <c r="O24" s="1172"/>
      <c r="P24" s="1176"/>
      <c r="R24" s="1180"/>
      <c r="S24" s="1171"/>
      <c r="T24" s="1172"/>
      <c r="U24" s="1171"/>
      <c r="V24" s="1177"/>
      <c r="W24" s="1174"/>
      <c r="X24" s="1174"/>
      <c r="Y24" s="1174"/>
      <c r="Z24" s="1178"/>
      <c r="AA24" s="1178"/>
      <c r="AB24" s="1179"/>
      <c r="AC24" s="1174"/>
      <c r="AD24" s="1346"/>
    </row>
    <row r="25" spans="1:30" x14ac:dyDescent="0.25">
      <c r="A25" s="1170"/>
      <c r="B25" s="1171"/>
      <c r="C25" s="1172"/>
      <c r="D25" s="1171"/>
      <c r="E25" s="1177"/>
      <c r="F25" s="1174"/>
      <c r="G25" s="1174"/>
      <c r="H25" s="1172"/>
      <c r="I25" s="1174"/>
      <c r="J25" s="1174"/>
      <c r="K25" s="1174"/>
      <c r="L25" s="1175"/>
      <c r="M25" s="1172"/>
      <c r="N25" s="1174"/>
      <c r="O25" s="1172"/>
      <c r="P25" s="1176"/>
      <c r="R25" s="1180"/>
      <c r="S25" s="1171"/>
      <c r="T25" s="1172"/>
      <c r="U25" s="1171"/>
      <c r="V25" s="1177"/>
      <c r="W25" s="1174"/>
      <c r="X25" s="1174"/>
      <c r="Y25" s="1174"/>
      <c r="Z25" s="1178"/>
      <c r="AA25" s="1178"/>
      <c r="AB25" s="1179"/>
      <c r="AC25" s="1174"/>
      <c r="AD25" s="1346"/>
    </row>
    <row r="26" spans="1:30" x14ac:dyDescent="0.25">
      <c r="A26" s="1170"/>
      <c r="B26" s="1171"/>
      <c r="C26" s="1172"/>
      <c r="D26" s="1171"/>
      <c r="E26" s="1177"/>
      <c r="F26" s="1174"/>
      <c r="G26" s="1174"/>
      <c r="H26" s="1172"/>
      <c r="I26" s="1174"/>
      <c r="J26" s="1174"/>
      <c r="K26" s="1174"/>
      <c r="L26" s="1175"/>
      <c r="M26" s="1172"/>
      <c r="N26" s="1174"/>
      <c r="O26" s="1172"/>
      <c r="P26" s="1176"/>
      <c r="R26" s="1180"/>
      <c r="S26" s="1171"/>
      <c r="T26" s="1172"/>
      <c r="U26" s="1171"/>
      <c r="V26" s="1177"/>
      <c r="W26" s="1174"/>
      <c r="X26" s="1174"/>
      <c r="Y26" s="1174"/>
      <c r="Z26" s="1178"/>
      <c r="AA26" s="1178"/>
      <c r="AB26" s="1179"/>
      <c r="AC26" s="1174"/>
      <c r="AD26" s="1346"/>
    </row>
    <row r="27" spans="1:30" x14ac:dyDescent="0.25">
      <c r="A27" s="1170"/>
      <c r="B27" s="1171"/>
      <c r="C27" s="1172"/>
      <c r="D27" s="1171"/>
      <c r="E27" s="1177"/>
      <c r="F27" s="1174"/>
      <c r="G27" s="1174"/>
      <c r="H27" s="1172"/>
      <c r="I27" s="1174"/>
      <c r="J27" s="1174"/>
      <c r="K27" s="1174"/>
      <c r="L27" s="1175"/>
      <c r="M27" s="1172"/>
      <c r="N27" s="1174"/>
      <c r="O27" s="1172"/>
      <c r="P27" s="1176"/>
      <c r="R27" s="1180"/>
      <c r="S27" s="1171"/>
      <c r="T27" s="1172"/>
      <c r="U27" s="1171"/>
      <c r="V27" s="1177"/>
      <c r="W27" s="1174"/>
      <c r="X27" s="1174"/>
      <c r="Y27" s="1174"/>
      <c r="Z27" s="1178"/>
      <c r="AA27" s="1178"/>
      <c r="AB27" s="1179"/>
      <c r="AC27" s="1174"/>
      <c r="AD27" s="1346"/>
    </row>
    <row r="28" spans="1:30" x14ac:dyDescent="0.25">
      <c r="A28" s="1170"/>
      <c r="B28" s="1171"/>
      <c r="C28" s="1172"/>
      <c r="D28" s="1171"/>
      <c r="E28" s="1177"/>
      <c r="F28" s="1174"/>
      <c r="G28" s="1174"/>
      <c r="H28" s="1172"/>
      <c r="I28" s="1174"/>
      <c r="J28" s="1174"/>
      <c r="K28" s="1174"/>
      <c r="L28" s="1175"/>
      <c r="M28" s="1172"/>
      <c r="N28" s="1174"/>
      <c r="O28" s="1172"/>
      <c r="P28" s="1176"/>
      <c r="R28" s="1180"/>
      <c r="S28" s="1171"/>
      <c r="T28" s="1172"/>
      <c r="U28" s="1171"/>
      <c r="V28" s="1177"/>
      <c r="W28" s="1174"/>
      <c r="X28" s="1174"/>
      <c r="Y28" s="1174"/>
      <c r="Z28" s="1178"/>
      <c r="AA28" s="1178"/>
      <c r="AB28" s="1179"/>
      <c r="AC28" s="1174"/>
      <c r="AD28" s="1346"/>
    </row>
    <row r="29" spans="1:30" x14ac:dyDescent="0.25">
      <c r="A29" s="1170"/>
      <c r="B29" s="1171"/>
      <c r="C29" s="1172"/>
      <c r="D29" s="1171"/>
      <c r="E29" s="1177"/>
      <c r="F29" s="1174"/>
      <c r="G29" s="1174"/>
      <c r="H29" s="1172"/>
      <c r="I29" s="1174"/>
      <c r="J29" s="1174"/>
      <c r="K29" s="1174"/>
      <c r="L29" s="1175"/>
      <c r="M29" s="1172"/>
      <c r="N29" s="1174"/>
      <c r="O29" s="1172"/>
      <c r="P29" s="1176"/>
      <c r="R29" s="1180"/>
      <c r="S29" s="1171"/>
      <c r="T29" s="1172"/>
      <c r="U29" s="1171"/>
      <c r="V29" s="1177"/>
      <c r="W29" s="1174"/>
      <c r="X29" s="1174"/>
      <c r="Y29" s="1174"/>
      <c r="Z29" s="1178"/>
      <c r="AA29" s="1178"/>
      <c r="AB29" s="1179"/>
      <c r="AC29" s="1174"/>
      <c r="AD29" s="1346"/>
    </row>
    <row r="30" spans="1:30" x14ac:dyDescent="0.25">
      <c r="A30" s="1170"/>
      <c r="B30" s="1171"/>
      <c r="C30" s="1172"/>
      <c r="D30" s="1171"/>
      <c r="E30" s="1177"/>
      <c r="F30" s="1174"/>
      <c r="G30" s="1174"/>
      <c r="H30" s="1172"/>
      <c r="I30" s="1174"/>
      <c r="J30" s="1174"/>
      <c r="K30" s="1174"/>
      <c r="L30" s="1175"/>
      <c r="M30" s="1172"/>
      <c r="N30" s="1174"/>
      <c r="O30" s="1172"/>
      <c r="P30" s="1176"/>
      <c r="R30" s="1180"/>
      <c r="S30" s="1171"/>
      <c r="T30" s="1172"/>
      <c r="U30" s="1171"/>
      <c r="V30" s="1177"/>
      <c r="W30" s="1174"/>
      <c r="X30" s="1174"/>
      <c r="Y30" s="1174"/>
      <c r="Z30" s="1178"/>
      <c r="AA30" s="1178"/>
      <c r="AB30" s="1179"/>
      <c r="AC30" s="1174"/>
      <c r="AD30" s="1346"/>
    </row>
    <row r="31" spans="1:30" x14ac:dyDescent="0.25">
      <c r="A31" s="1170"/>
      <c r="B31" s="1171"/>
      <c r="C31" s="1172"/>
      <c r="D31" s="1171"/>
      <c r="E31" s="1177"/>
      <c r="F31" s="1174"/>
      <c r="G31" s="1174"/>
      <c r="H31" s="1172"/>
      <c r="I31" s="1174"/>
      <c r="J31" s="1174"/>
      <c r="K31" s="1174"/>
      <c r="L31" s="1175"/>
      <c r="M31" s="1172"/>
      <c r="N31" s="1174"/>
      <c r="O31" s="1172"/>
      <c r="P31" s="1176"/>
      <c r="R31" s="1180"/>
      <c r="S31" s="1171"/>
      <c r="T31" s="1172"/>
      <c r="U31" s="1171"/>
      <c r="V31" s="1177"/>
      <c r="W31" s="1174"/>
      <c r="X31" s="1174"/>
      <c r="Y31" s="1174"/>
      <c r="Z31" s="1178"/>
      <c r="AA31" s="1178"/>
      <c r="AB31" s="1179"/>
      <c r="AC31" s="1174"/>
      <c r="AD31" s="1346"/>
    </row>
    <row r="32" spans="1:30" x14ac:dyDescent="0.25">
      <c r="A32" s="1170"/>
      <c r="B32" s="1171"/>
      <c r="C32" s="1172"/>
      <c r="D32" s="1171"/>
      <c r="E32" s="1177"/>
      <c r="F32" s="1174"/>
      <c r="G32" s="1174"/>
      <c r="H32" s="1172"/>
      <c r="I32" s="1174"/>
      <c r="J32" s="1174"/>
      <c r="K32" s="1174"/>
      <c r="L32" s="1175"/>
      <c r="M32" s="1172"/>
      <c r="N32" s="1174"/>
      <c r="O32" s="1172"/>
      <c r="P32" s="1176"/>
      <c r="R32" s="1180"/>
      <c r="S32" s="1171"/>
      <c r="T32" s="1172"/>
      <c r="U32" s="1171"/>
      <c r="V32" s="1177"/>
      <c r="W32" s="1174"/>
      <c r="X32" s="1174"/>
      <c r="Y32" s="1174"/>
      <c r="Z32" s="1178"/>
      <c r="AA32" s="1178"/>
      <c r="AB32" s="1179"/>
      <c r="AC32" s="1174"/>
      <c r="AD32" s="1346"/>
    </row>
    <row r="33" spans="1:30" x14ac:dyDescent="0.25">
      <c r="A33" s="1170"/>
      <c r="B33" s="1171"/>
      <c r="C33" s="1172"/>
      <c r="D33" s="1171"/>
      <c r="E33" s="1177"/>
      <c r="F33" s="1174"/>
      <c r="G33" s="1174"/>
      <c r="H33" s="1172"/>
      <c r="I33" s="1174"/>
      <c r="J33" s="1174"/>
      <c r="K33" s="1174"/>
      <c r="L33" s="1175"/>
      <c r="M33" s="1172"/>
      <c r="N33" s="1174"/>
      <c r="O33" s="1172"/>
      <c r="P33" s="1176"/>
      <c r="R33" s="1180"/>
      <c r="S33" s="1171"/>
      <c r="T33" s="1172"/>
      <c r="U33" s="1171"/>
      <c r="V33" s="1177"/>
      <c r="W33" s="1174"/>
      <c r="X33" s="1174"/>
      <c r="Y33" s="1174"/>
      <c r="Z33" s="1178"/>
      <c r="AA33" s="1178"/>
      <c r="AB33" s="1179"/>
      <c r="AC33" s="1174"/>
      <c r="AD33" s="1346"/>
    </row>
    <row r="34" spans="1:30" x14ac:dyDescent="0.25">
      <c r="A34" s="1170"/>
      <c r="B34" s="1171"/>
      <c r="C34" s="1172"/>
      <c r="D34" s="1171"/>
      <c r="E34" s="1177"/>
      <c r="F34" s="1174"/>
      <c r="G34" s="1174"/>
      <c r="H34" s="1172"/>
      <c r="I34" s="1174"/>
      <c r="J34" s="1174"/>
      <c r="K34" s="1174"/>
      <c r="L34" s="1175"/>
      <c r="M34" s="1172"/>
      <c r="N34" s="1174"/>
      <c r="O34" s="1172"/>
      <c r="P34" s="1176"/>
      <c r="R34" s="1180"/>
      <c r="S34" s="1171"/>
      <c r="T34" s="1172"/>
      <c r="U34" s="1171"/>
      <c r="V34" s="1177"/>
      <c r="W34" s="1174"/>
      <c r="X34" s="1174"/>
      <c r="Y34" s="1174"/>
      <c r="Z34" s="1178"/>
      <c r="AA34" s="1178"/>
      <c r="AB34" s="1179"/>
      <c r="AC34" s="1174"/>
      <c r="AD34" s="1346"/>
    </row>
    <row r="35" spans="1:30" x14ac:dyDescent="0.25">
      <c r="A35" s="1170"/>
      <c r="B35" s="1171"/>
      <c r="C35" s="1172"/>
      <c r="D35" s="1171"/>
      <c r="E35" s="1177"/>
      <c r="F35" s="1174"/>
      <c r="G35" s="1174"/>
      <c r="H35" s="1172"/>
      <c r="I35" s="1174"/>
      <c r="J35" s="1174"/>
      <c r="K35" s="1174"/>
      <c r="L35" s="1175"/>
      <c r="M35" s="1172"/>
      <c r="N35" s="1174"/>
      <c r="O35" s="1172"/>
      <c r="P35" s="1176"/>
      <c r="R35" s="1180"/>
      <c r="S35" s="1171"/>
      <c r="T35" s="1172"/>
      <c r="U35" s="1171"/>
      <c r="V35" s="1177"/>
      <c r="W35" s="1174"/>
      <c r="X35" s="1174"/>
      <c r="Y35" s="1174"/>
      <c r="Z35" s="1178"/>
      <c r="AA35" s="1178"/>
      <c r="AB35" s="1179"/>
      <c r="AC35" s="1174"/>
      <c r="AD35" s="1346"/>
    </row>
    <row r="36" spans="1:30" x14ac:dyDescent="0.25">
      <c r="A36" s="1170"/>
      <c r="B36" s="1171"/>
      <c r="C36" s="1172"/>
      <c r="D36" s="1171"/>
      <c r="E36" s="1177"/>
      <c r="F36" s="1174"/>
      <c r="G36" s="1174"/>
      <c r="H36" s="1172"/>
      <c r="I36" s="1174"/>
      <c r="J36" s="1174"/>
      <c r="K36" s="1174"/>
      <c r="L36" s="1175"/>
      <c r="M36" s="1172"/>
      <c r="N36" s="1174"/>
      <c r="O36" s="1172"/>
      <c r="P36" s="1176"/>
      <c r="R36" s="1180"/>
      <c r="S36" s="1171"/>
      <c r="T36" s="1172"/>
      <c r="U36" s="1171"/>
      <c r="V36" s="1177"/>
      <c r="W36" s="1174"/>
      <c r="X36" s="1174"/>
      <c r="Y36" s="1174"/>
      <c r="Z36" s="1178"/>
      <c r="AA36" s="1178"/>
      <c r="AB36" s="1179"/>
      <c r="AC36" s="1174"/>
      <c r="AD36" s="1346"/>
    </row>
    <row r="37" spans="1:30" x14ac:dyDescent="0.25">
      <c r="A37" s="1170"/>
      <c r="B37" s="1171"/>
      <c r="C37" s="1172"/>
      <c r="D37" s="1171"/>
      <c r="E37" s="1177"/>
      <c r="F37" s="1174"/>
      <c r="G37" s="1174"/>
      <c r="H37" s="1172"/>
      <c r="I37" s="1174"/>
      <c r="J37" s="1174"/>
      <c r="K37" s="1174"/>
      <c r="L37" s="1175"/>
      <c r="M37" s="1172"/>
      <c r="N37" s="1174"/>
      <c r="O37" s="1172"/>
      <c r="P37" s="1176"/>
      <c r="R37" s="1180"/>
      <c r="S37" s="1171"/>
      <c r="T37" s="1172"/>
      <c r="U37" s="1171"/>
      <c r="V37" s="1177"/>
      <c r="W37" s="1174"/>
      <c r="X37" s="1174"/>
      <c r="Y37" s="1174"/>
      <c r="Z37" s="1178"/>
      <c r="AA37" s="1178"/>
      <c r="AB37" s="1179"/>
      <c r="AC37" s="1174"/>
      <c r="AD37" s="1346"/>
    </row>
    <row r="38" spans="1:30" x14ac:dyDescent="0.25">
      <c r="A38" s="1170"/>
      <c r="B38" s="1171"/>
      <c r="C38" s="1172"/>
      <c r="D38" s="1171"/>
      <c r="E38" s="1177"/>
      <c r="F38" s="1174"/>
      <c r="G38" s="1174"/>
      <c r="H38" s="1172"/>
      <c r="I38" s="1174"/>
      <c r="J38" s="1174"/>
      <c r="K38" s="1174"/>
      <c r="L38" s="1175"/>
      <c r="M38" s="1172"/>
      <c r="N38" s="1174"/>
      <c r="O38" s="1172"/>
      <c r="P38" s="1176"/>
      <c r="R38" s="1180"/>
      <c r="S38" s="1171"/>
      <c r="T38" s="1172"/>
      <c r="U38" s="1171"/>
      <c r="V38" s="1177"/>
      <c r="W38" s="1174"/>
      <c r="X38" s="1174"/>
      <c r="Y38" s="1174"/>
      <c r="Z38" s="1178"/>
      <c r="AA38" s="1178"/>
      <c r="AB38" s="1179"/>
      <c r="AC38" s="1174"/>
      <c r="AD38" s="1346"/>
    </row>
    <row r="39" spans="1:30" x14ac:dyDescent="0.25">
      <c r="A39" s="1170"/>
      <c r="B39" s="1171"/>
      <c r="C39" s="1172"/>
      <c r="D39" s="1171"/>
      <c r="E39" s="1177"/>
      <c r="F39" s="1174"/>
      <c r="G39" s="1174"/>
      <c r="H39" s="1172"/>
      <c r="I39" s="1174"/>
      <c r="J39" s="1174"/>
      <c r="K39" s="1174"/>
      <c r="L39" s="1175"/>
      <c r="M39" s="1172"/>
      <c r="N39" s="1174"/>
      <c r="O39" s="1172"/>
      <c r="P39" s="1176"/>
      <c r="R39" s="1180"/>
      <c r="S39" s="1171"/>
      <c r="T39" s="1172"/>
      <c r="U39" s="1171"/>
      <c r="V39" s="1177"/>
      <c r="W39" s="1174"/>
      <c r="X39" s="1174"/>
      <c r="Y39" s="1174"/>
      <c r="Z39" s="1178"/>
      <c r="AA39" s="1178"/>
      <c r="AB39" s="1179"/>
      <c r="AC39" s="1174"/>
      <c r="AD39" s="1346"/>
    </row>
    <row r="40" spans="1:30" x14ac:dyDescent="0.25">
      <c r="A40" s="1170"/>
      <c r="B40" s="1171"/>
      <c r="C40" s="1172"/>
      <c r="D40" s="1171"/>
      <c r="E40" s="1177"/>
      <c r="F40" s="1174"/>
      <c r="G40" s="1174"/>
      <c r="H40" s="1172"/>
      <c r="I40" s="1174"/>
      <c r="J40" s="1174"/>
      <c r="K40" s="1174"/>
      <c r="L40" s="1175"/>
      <c r="M40" s="1172"/>
      <c r="N40" s="1174"/>
      <c r="O40" s="1172"/>
      <c r="P40" s="1176"/>
      <c r="R40" s="1180"/>
      <c r="S40" s="1171"/>
      <c r="T40" s="1172"/>
      <c r="U40" s="1171"/>
      <c r="V40" s="1177"/>
      <c r="W40" s="1174"/>
      <c r="X40" s="1174"/>
      <c r="Y40" s="1174"/>
      <c r="Z40" s="1178"/>
      <c r="AA40" s="1178"/>
      <c r="AB40" s="1179"/>
      <c r="AC40" s="1174"/>
      <c r="AD40" s="1346"/>
    </row>
    <row r="41" spans="1:30" x14ac:dyDescent="0.25">
      <c r="A41" s="1170"/>
      <c r="B41" s="1171"/>
      <c r="C41" s="1172"/>
      <c r="D41" s="1171"/>
      <c r="E41" s="1177"/>
      <c r="F41" s="1174"/>
      <c r="G41" s="1174"/>
      <c r="H41" s="1172"/>
      <c r="I41" s="1174"/>
      <c r="J41" s="1174"/>
      <c r="K41" s="1174"/>
      <c r="L41" s="1175"/>
      <c r="M41" s="1172"/>
      <c r="N41" s="1174"/>
      <c r="O41" s="1172"/>
      <c r="P41" s="1176"/>
      <c r="R41" s="1180"/>
      <c r="S41" s="1171"/>
      <c r="T41" s="1172"/>
      <c r="U41" s="1171"/>
      <c r="V41" s="1177"/>
      <c r="W41" s="1174"/>
      <c r="X41" s="1174"/>
      <c r="Y41" s="1174"/>
      <c r="Z41" s="1178"/>
      <c r="AA41" s="1178"/>
      <c r="AB41" s="1179"/>
      <c r="AC41" s="1174"/>
      <c r="AD41" s="1346"/>
    </row>
    <row r="42" spans="1:30" x14ac:dyDescent="0.25">
      <c r="A42" s="1170"/>
      <c r="B42" s="1171"/>
      <c r="C42" s="1172"/>
      <c r="D42" s="1171"/>
      <c r="E42" s="1177"/>
      <c r="F42" s="1174"/>
      <c r="G42" s="1174"/>
      <c r="H42" s="1172"/>
      <c r="I42" s="1174"/>
      <c r="J42" s="1174"/>
      <c r="K42" s="1174"/>
      <c r="L42" s="1175"/>
      <c r="M42" s="1172"/>
      <c r="N42" s="1174"/>
      <c r="O42" s="1172"/>
      <c r="P42" s="1176"/>
      <c r="R42" s="1180"/>
      <c r="S42" s="1171"/>
      <c r="T42" s="1172"/>
      <c r="U42" s="1171"/>
      <c r="V42" s="1177"/>
      <c r="W42" s="1174"/>
      <c r="X42" s="1174"/>
      <c r="Y42" s="1174"/>
      <c r="Z42" s="1178"/>
      <c r="AA42" s="1178"/>
      <c r="AB42" s="1179"/>
      <c r="AC42" s="1174"/>
      <c r="AD42" s="1346"/>
    </row>
    <row r="43" spans="1:30" x14ac:dyDescent="0.25">
      <c r="A43" s="1170"/>
      <c r="B43" s="1171"/>
      <c r="C43" s="1172"/>
      <c r="D43" s="1171"/>
      <c r="E43" s="1177"/>
      <c r="F43" s="1174"/>
      <c r="G43" s="1174"/>
      <c r="H43" s="1172"/>
      <c r="I43" s="1174"/>
      <c r="J43" s="1174"/>
      <c r="K43" s="1174"/>
      <c r="L43" s="1175"/>
      <c r="M43" s="1172"/>
      <c r="N43" s="1174"/>
      <c r="O43" s="1172"/>
      <c r="P43" s="1176"/>
      <c r="R43" s="1180"/>
      <c r="S43" s="1171"/>
      <c r="T43" s="1172"/>
      <c r="U43" s="1171"/>
      <c r="V43" s="1177"/>
      <c r="W43" s="1174"/>
      <c r="X43" s="1174"/>
      <c r="Y43" s="1174"/>
      <c r="Z43" s="1178"/>
      <c r="AA43" s="1178"/>
      <c r="AB43" s="1179"/>
      <c r="AC43" s="1174"/>
      <c r="AD43" s="1346"/>
    </row>
    <row r="44" spans="1:30" x14ac:dyDescent="0.25">
      <c r="A44" s="1170"/>
      <c r="B44" s="1171"/>
      <c r="C44" s="1172"/>
      <c r="D44" s="1171"/>
      <c r="E44" s="1177"/>
      <c r="F44" s="1174"/>
      <c r="G44" s="1174"/>
      <c r="H44" s="1172"/>
      <c r="I44" s="1174"/>
      <c r="J44" s="1174"/>
      <c r="K44" s="1174"/>
      <c r="L44" s="1175"/>
      <c r="M44" s="1172"/>
      <c r="N44" s="1174"/>
      <c r="O44" s="1172"/>
      <c r="P44" s="1176"/>
      <c r="R44" s="1180"/>
      <c r="S44" s="1171"/>
      <c r="T44" s="1172"/>
      <c r="U44" s="1171"/>
      <c r="V44" s="1177"/>
      <c r="W44" s="1174"/>
      <c r="X44" s="1174"/>
      <c r="Y44" s="1174"/>
      <c r="Z44" s="1178"/>
      <c r="AA44" s="1178"/>
      <c r="AB44" s="1179"/>
      <c r="AC44" s="1174"/>
      <c r="AD44" s="1346"/>
    </row>
    <row r="45" spans="1:30" x14ac:dyDescent="0.25">
      <c r="A45" s="1170"/>
      <c r="B45" s="1171"/>
      <c r="C45" s="1172"/>
      <c r="D45" s="1171"/>
      <c r="E45" s="1177"/>
      <c r="F45" s="1174"/>
      <c r="G45" s="1174"/>
      <c r="H45" s="1172"/>
      <c r="I45" s="1174"/>
      <c r="J45" s="1174"/>
      <c r="K45" s="1174"/>
      <c r="L45" s="1175"/>
      <c r="M45" s="1172"/>
      <c r="N45" s="1174"/>
      <c r="O45" s="1172"/>
      <c r="P45" s="1176"/>
      <c r="R45" s="1180"/>
      <c r="S45" s="1171"/>
      <c r="T45" s="1172"/>
      <c r="U45" s="1171"/>
      <c r="V45" s="1177"/>
      <c r="W45" s="1174"/>
      <c r="X45" s="1174"/>
      <c r="Y45" s="1174"/>
      <c r="Z45" s="1178"/>
      <c r="AA45" s="1178"/>
      <c r="AB45" s="1179"/>
      <c r="AC45" s="1174"/>
      <c r="AD45" s="1346"/>
    </row>
    <row r="46" spans="1:30" x14ac:dyDescent="0.25">
      <c r="A46" s="1170"/>
      <c r="B46" s="1171"/>
      <c r="C46" s="1172"/>
      <c r="D46" s="1171"/>
      <c r="E46" s="1177"/>
      <c r="F46" s="1174"/>
      <c r="G46" s="1174"/>
      <c r="H46" s="1172"/>
      <c r="I46" s="1174"/>
      <c r="J46" s="1174"/>
      <c r="K46" s="1174"/>
      <c r="L46" s="1175"/>
      <c r="M46" s="1172"/>
      <c r="N46" s="1174"/>
      <c r="O46" s="1172"/>
      <c r="P46" s="1176"/>
      <c r="R46" s="1180"/>
      <c r="S46" s="1171"/>
      <c r="T46" s="1172"/>
      <c r="U46" s="1171"/>
      <c r="V46" s="1177"/>
      <c r="W46" s="1174"/>
      <c r="X46" s="1174"/>
      <c r="Y46" s="1174"/>
      <c r="Z46" s="1178"/>
      <c r="AA46" s="1178"/>
      <c r="AB46" s="1179"/>
      <c r="AC46" s="1174"/>
      <c r="AD46" s="1346"/>
    </row>
    <row r="47" spans="1:30" x14ac:dyDescent="0.25">
      <c r="A47" s="1170"/>
      <c r="B47" s="1171"/>
      <c r="C47" s="1172"/>
      <c r="D47" s="1171"/>
      <c r="E47" s="1177"/>
      <c r="F47" s="1174"/>
      <c r="G47" s="1174"/>
      <c r="H47" s="1172"/>
      <c r="I47" s="1174"/>
      <c r="J47" s="1174"/>
      <c r="K47" s="1174"/>
      <c r="L47" s="1175"/>
      <c r="M47" s="1172"/>
      <c r="N47" s="1174"/>
      <c r="O47" s="1172"/>
      <c r="P47" s="1176"/>
      <c r="R47" s="1025"/>
      <c r="AD47" s="1181"/>
    </row>
    <row r="48" spans="1:30" x14ac:dyDescent="0.25">
      <c r="A48" s="1170"/>
      <c r="B48" s="1171"/>
      <c r="C48" s="1172"/>
      <c r="D48" s="1171"/>
      <c r="E48" s="1177"/>
      <c r="F48" s="1174"/>
      <c r="G48" s="1174"/>
      <c r="H48" s="1172"/>
      <c r="I48" s="1174"/>
      <c r="J48" s="1174"/>
      <c r="K48" s="1174"/>
      <c r="L48" s="1175"/>
      <c r="M48" s="1172"/>
      <c r="N48" s="1174"/>
      <c r="O48" s="1172"/>
      <c r="P48" s="1176"/>
      <c r="R48" s="1025" t="s">
        <v>797</v>
      </c>
      <c r="AD48" s="1181"/>
    </row>
    <row r="49" spans="1:30" x14ac:dyDescent="0.25">
      <c r="A49" s="1170"/>
      <c r="B49" s="1171"/>
      <c r="C49" s="1172"/>
      <c r="D49" s="1171"/>
      <c r="E49" s="1177"/>
      <c r="F49" s="1174"/>
      <c r="G49" s="1174"/>
      <c r="H49" s="1172"/>
      <c r="I49" s="1174"/>
      <c r="J49" s="1174"/>
      <c r="K49" s="1174"/>
      <c r="L49" s="1175"/>
      <c r="M49" s="1172"/>
      <c r="N49" s="1174"/>
      <c r="O49" s="1172"/>
      <c r="P49" s="1176"/>
      <c r="R49" s="1025"/>
      <c r="AD49" s="1181"/>
    </row>
    <row r="50" spans="1:30" x14ac:dyDescent="0.25">
      <c r="A50" s="1170"/>
      <c r="B50" s="1171"/>
      <c r="C50" s="1172"/>
      <c r="D50" s="1171"/>
      <c r="E50" s="1177"/>
      <c r="F50" s="1174"/>
      <c r="G50" s="1174"/>
      <c r="H50" s="1172"/>
      <c r="I50" s="1174"/>
      <c r="J50" s="1174"/>
      <c r="K50" s="1174"/>
      <c r="L50" s="1175"/>
      <c r="M50" s="1172"/>
      <c r="N50" s="1174"/>
      <c r="O50" s="1172"/>
      <c r="P50" s="1176"/>
      <c r="R50" s="1025" t="s">
        <v>980</v>
      </c>
      <c r="AD50" s="1181"/>
    </row>
    <row r="51" spans="1:30" x14ac:dyDescent="0.25">
      <c r="A51" s="1170"/>
      <c r="B51" s="1171"/>
      <c r="C51" s="1172"/>
      <c r="D51" s="1171"/>
      <c r="E51" s="1177"/>
      <c r="F51" s="1174"/>
      <c r="G51" s="1174"/>
      <c r="H51" s="1172"/>
      <c r="I51" s="1174"/>
      <c r="J51" s="1174"/>
      <c r="K51" s="1174"/>
      <c r="L51" s="1175"/>
      <c r="M51" s="1172"/>
      <c r="N51" s="1174"/>
      <c r="O51" s="1172"/>
      <c r="P51" s="1176"/>
      <c r="R51" s="1184" t="s">
        <v>981</v>
      </c>
      <c r="AD51" s="1181"/>
    </row>
    <row r="52" spans="1:30" x14ac:dyDescent="0.25">
      <c r="A52" s="1170"/>
      <c r="B52" s="1171"/>
      <c r="C52" s="1172"/>
      <c r="D52" s="1171"/>
      <c r="E52" s="1177"/>
      <c r="F52" s="1174"/>
      <c r="G52" s="1174"/>
      <c r="H52" s="1172"/>
      <c r="I52" s="1174"/>
      <c r="J52" s="1174"/>
      <c r="K52" s="1174"/>
      <c r="L52" s="1175"/>
      <c r="M52" s="1172"/>
      <c r="N52" s="1174"/>
      <c r="O52" s="1172"/>
      <c r="P52" s="1176"/>
      <c r="R52" s="1185" t="s">
        <v>982</v>
      </c>
      <c r="AD52" s="1181"/>
    </row>
    <row r="53" spans="1:30" x14ac:dyDescent="0.25">
      <c r="A53" s="1170"/>
      <c r="B53" s="1171"/>
      <c r="C53" s="1172"/>
      <c r="D53" s="1171"/>
      <c r="E53" s="1177"/>
      <c r="F53" s="1174"/>
      <c r="G53" s="1174"/>
      <c r="H53" s="1172"/>
      <c r="I53" s="1174"/>
      <c r="J53" s="1174"/>
      <c r="K53" s="1174"/>
      <c r="L53" s="1175"/>
      <c r="M53" s="1172"/>
      <c r="N53" s="1174"/>
      <c r="O53" s="1172"/>
      <c r="P53" s="1176"/>
      <c r="R53" s="1125" t="s">
        <v>992</v>
      </c>
      <c r="AD53" s="1181"/>
    </row>
    <row r="54" spans="1:30" x14ac:dyDescent="0.25">
      <c r="A54" s="1170"/>
      <c r="B54" s="1171"/>
      <c r="C54" s="1172"/>
      <c r="D54" s="1171"/>
      <c r="E54" s="1177"/>
      <c r="F54" s="1174"/>
      <c r="G54" s="1174"/>
      <c r="H54" s="1172"/>
      <c r="I54" s="1174"/>
      <c r="J54" s="1174"/>
      <c r="K54" s="1174"/>
      <c r="L54" s="1175"/>
      <c r="M54" s="1172"/>
      <c r="N54" s="1174"/>
      <c r="O54" s="1172"/>
      <c r="P54" s="1176"/>
      <c r="R54" s="1182"/>
      <c r="S54" s="925"/>
      <c r="T54" s="925"/>
      <c r="U54" s="925"/>
      <c r="V54" s="925"/>
      <c r="W54" s="925"/>
      <c r="X54" s="925"/>
      <c r="Y54" s="925"/>
      <c r="Z54" s="925"/>
      <c r="AA54" s="925"/>
      <c r="AB54" s="925"/>
      <c r="AC54" s="925"/>
      <c r="AD54" s="1183"/>
    </row>
    <row r="55" spans="1:30" x14ac:dyDescent="0.25">
      <c r="A55" s="1170"/>
      <c r="B55" s="1171"/>
      <c r="C55" s="1172"/>
      <c r="D55" s="1171"/>
      <c r="E55" s="1177"/>
      <c r="F55" s="1174"/>
      <c r="G55" s="1174"/>
      <c r="H55" s="1172"/>
      <c r="I55" s="1174"/>
      <c r="J55" s="1174"/>
      <c r="K55" s="1174"/>
      <c r="L55" s="1175"/>
      <c r="M55" s="1172"/>
      <c r="N55" s="1174"/>
      <c r="O55" s="1172"/>
      <c r="P55" s="1176"/>
    </row>
    <row r="56" spans="1:30" x14ac:dyDescent="0.25">
      <c r="A56" s="1170"/>
      <c r="B56" s="1171"/>
      <c r="C56" s="1172"/>
      <c r="D56" s="1171"/>
      <c r="E56" s="1177"/>
      <c r="F56" s="1174"/>
      <c r="G56" s="1174"/>
      <c r="H56" s="1172"/>
      <c r="I56" s="1174"/>
      <c r="J56" s="1174"/>
      <c r="K56" s="1174"/>
      <c r="L56" s="1175"/>
      <c r="M56" s="1172"/>
      <c r="N56" s="1174"/>
      <c r="O56" s="1172"/>
      <c r="P56" s="1176"/>
    </row>
    <row r="57" spans="1:30" x14ac:dyDescent="0.25">
      <c r="A57" s="1170"/>
      <c r="B57" s="1171"/>
      <c r="C57" s="1172"/>
      <c r="D57" s="1171"/>
      <c r="E57" s="1177"/>
      <c r="F57" s="1174"/>
      <c r="G57" s="1174"/>
      <c r="H57" s="1172"/>
      <c r="I57" s="1174"/>
      <c r="J57" s="1174"/>
      <c r="K57" s="1174"/>
      <c r="L57" s="1175"/>
      <c r="M57" s="1172"/>
      <c r="N57" s="1174"/>
      <c r="O57" s="1172"/>
      <c r="P57" s="1176"/>
    </row>
    <row r="58" spans="1:30" x14ac:dyDescent="0.25">
      <c r="A58" s="1170"/>
      <c r="B58" s="1171"/>
      <c r="C58" s="1172"/>
      <c r="D58" s="1171"/>
      <c r="E58" s="1177"/>
      <c r="F58" s="1174"/>
      <c r="G58" s="1174"/>
      <c r="H58" s="1172"/>
      <c r="I58" s="1174"/>
      <c r="J58" s="1174"/>
      <c r="K58" s="1174"/>
      <c r="L58" s="1175"/>
      <c r="M58" s="1172"/>
      <c r="N58" s="1174"/>
      <c r="O58" s="1172"/>
      <c r="P58" s="1176"/>
    </row>
    <row r="59" spans="1:30" x14ac:dyDescent="0.25">
      <c r="A59" s="1170"/>
      <c r="B59" s="1171"/>
      <c r="C59" s="1172"/>
      <c r="D59" s="1171"/>
      <c r="E59" s="1177"/>
      <c r="F59" s="1174"/>
      <c r="G59" s="1174"/>
      <c r="H59" s="1172"/>
      <c r="I59" s="1174"/>
      <c r="J59" s="1174"/>
      <c r="K59" s="1174"/>
      <c r="L59" s="1175"/>
      <c r="M59" s="1172"/>
      <c r="N59" s="1174"/>
      <c r="O59" s="1172"/>
      <c r="P59" s="1176"/>
    </row>
    <row r="60" spans="1:30" x14ac:dyDescent="0.25">
      <c r="A60" s="1170"/>
      <c r="B60" s="1171"/>
      <c r="C60" s="1172"/>
      <c r="D60" s="1171"/>
      <c r="E60" s="1177"/>
      <c r="F60" s="1174"/>
      <c r="G60" s="1174"/>
      <c r="H60" s="1172"/>
      <c r="I60" s="1174"/>
      <c r="J60" s="1174"/>
      <c r="K60" s="1174"/>
      <c r="L60" s="1175"/>
      <c r="M60" s="1172"/>
      <c r="N60" s="1174"/>
      <c r="O60" s="1172"/>
      <c r="P60" s="1176"/>
    </row>
    <row r="61" spans="1:30" x14ac:dyDescent="0.25">
      <c r="A61" s="1170"/>
      <c r="B61" s="1171"/>
      <c r="C61" s="1172"/>
      <c r="D61" s="1171"/>
      <c r="E61" s="1177"/>
      <c r="F61" s="1174"/>
      <c r="G61" s="1174"/>
      <c r="H61" s="1172"/>
      <c r="I61" s="1174"/>
      <c r="J61" s="1174"/>
      <c r="K61" s="1174"/>
      <c r="L61" s="1175"/>
      <c r="M61" s="1172"/>
      <c r="N61" s="1174"/>
      <c r="O61" s="1172"/>
      <c r="P61" s="1176"/>
    </row>
    <row r="62" spans="1:30" x14ac:dyDescent="0.25">
      <c r="A62" s="1170"/>
      <c r="B62" s="1171"/>
      <c r="C62" s="1172"/>
      <c r="D62" s="1171"/>
      <c r="E62" s="1177"/>
      <c r="F62" s="1174"/>
      <c r="G62" s="1174"/>
      <c r="H62" s="1172"/>
      <c r="I62" s="1174"/>
      <c r="J62" s="1174"/>
      <c r="K62" s="1174"/>
      <c r="L62" s="1175"/>
      <c r="M62" s="1172"/>
      <c r="N62" s="1174"/>
      <c r="O62" s="1172"/>
      <c r="P62" s="1176"/>
    </row>
    <row r="63" spans="1:30" x14ac:dyDescent="0.25">
      <c r="A63" s="1170"/>
      <c r="B63" s="1171"/>
      <c r="C63" s="1172"/>
      <c r="D63" s="1171"/>
      <c r="E63" s="1177"/>
      <c r="F63" s="1174"/>
      <c r="G63" s="1174"/>
      <c r="H63" s="1172"/>
      <c r="I63" s="1174"/>
      <c r="J63" s="1174"/>
      <c r="K63" s="1174"/>
      <c r="L63" s="1175"/>
      <c r="M63" s="1172"/>
      <c r="N63" s="1174"/>
      <c r="O63" s="1172"/>
      <c r="P63" s="1176"/>
    </row>
    <row r="64" spans="1:30" x14ac:dyDescent="0.25">
      <c r="A64" s="1170"/>
      <c r="B64" s="1171"/>
      <c r="C64" s="1172"/>
      <c r="D64" s="1171"/>
      <c r="E64" s="1177"/>
      <c r="F64" s="1174"/>
      <c r="G64" s="1174"/>
      <c r="H64" s="1172"/>
      <c r="I64" s="1174"/>
      <c r="J64" s="1174"/>
      <c r="K64" s="1174"/>
      <c r="L64" s="1175"/>
      <c r="M64" s="1172"/>
      <c r="N64" s="1174"/>
      <c r="O64" s="1172"/>
      <c r="P64" s="1176"/>
    </row>
    <row r="65" spans="1:16" x14ac:dyDescent="0.25">
      <c r="A65" s="1170"/>
      <c r="B65" s="1171"/>
      <c r="C65" s="1172"/>
      <c r="D65" s="1171"/>
      <c r="E65" s="1177"/>
      <c r="F65" s="1174"/>
      <c r="G65" s="1174"/>
      <c r="H65" s="1172"/>
      <c r="I65" s="1174"/>
      <c r="J65" s="1174"/>
      <c r="K65" s="1174"/>
      <c r="L65" s="1175"/>
      <c r="M65" s="1172"/>
      <c r="N65" s="1174"/>
      <c r="O65" s="1172"/>
      <c r="P65" s="1176"/>
    </row>
    <row r="66" spans="1:16" x14ac:dyDescent="0.25">
      <c r="A66" s="1170"/>
      <c r="B66" s="1171"/>
      <c r="C66" s="1172"/>
      <c r="D66" s="1171"/>
      <c r="E66" s="1177"/>
      <c r="F66" s="1174"/>
      <c r="G66" s="1174"/>
      <c r="H66" s="1172"/>
      <c r="I66" s="1174"/>
      <c r="J66" s="1174"/>
      <c r="K66" s="1174"/>
      <c r="L66" s="1175"/>
      <c r="M66" s="1172"/>
      <c r="N66" s="1174"/>
      <c r="O66" s="1172"/>
      <c r="P66" s="1176"/>
    </row>
    <row r="67" spans="1:16" x14ac:dyDescent="0.25">
      <c r="A67" s="1170"/>
      <c r="B67" s="1171"/>
      <c r="C67" s="1172"/>
      <c r="D67" s="1171"/>
      <c r="E67" s="1177"/>
      <c r="F67" s="1174"/>
      <c r="G67" s="1174"/>
      <c r="H67" s="1172"/>
      <c r="I67" s="1174"/>
      <c r="J67" s="1174"/>
      <c r="K67" s="1174"/>
      <c r="L67" s="1175"/>
      <c r="M67" s="1172"/>
      <c r="N67" s="1174"/>
      <c r="O67" s="1172"/>
      <c r="P67" s="1176"/>
    </row>
    <row r="68" spans="1:16" x14ac:dyDescent="0.25">
      <c r="A68" s="1170"/>
      <c r="B68" s="1171"/>
      <c r="C68" s="1172"/>
      <c r="D68" s="1171"/>
      <c r="E68" s="1177"/>
      <c r="F68" s="1174"/>
      <c r="G68" s="1174"/>
      <c r="H68" s="1172"/>
      <c r="I68" s="1174"/>
      <c r="J68" s="1174"/>
      <c r="K68" s="1174"/>
      <c r="L68" s="1175"/>
      <c r="M68" s="1172"/>
      <c r="N68" s="1174"/>
      <c r="O68" s="1172"/>
      <c r="P68" s="1176"/>
    </row>
    <row r="69" spans="1:16" x14ac:dyDescent="0.25">
      <c r="A69" s="1170"/>
      <c r="B69" s="1171"/>
      <c r="C69" s="1172"/>
      <c r="D69" s="1171"/>
      <c r="E69" s="1177"/>
      <c r="F69" s="1174"/>
      <c r="G69" s="1174"/>
      <c r="H69" s="1172"/>
      <c r="I69" s="1174"/>
      <c r="J69" s="1174"/>
      <c r="K69" s="1174"/>
      <c r="L69" s="1175"/>
      <c r="M69" s="1172"/>
      <c r="N69" s="1174"/>
      <c r="O69" s="1172"/>
      <c r="P69" s="1176"/>
    </row>
    <row r="70" spans="1:16" x14ac:dyDescent="0.25">
      <c r="A70" s="1170"/>
      <c r="B70" s="1171"/>
      <c r="C70" s="1172"/>
      <c r="D70" s="1171"/>
      <c r="E70" s="1177"/>
      <c r="F70" s="1174"/>
      <c r="G70" s="1174"/>
      <c r="H70" s="1172"/>
      <c r="I70" s="1174"/>
      <c r="J70" s="1174"/>
      <c r="K70" s="1174"/>
      <c r="L70" s="1175"/>
      <c r="M70" s="1172"/>
      <c r="N70" s="1174"/>
      <c r="O70" s="1172"/>
      <c r="P70" s="1176"/>
    </row>
    <row r="71" spans="1:16" x14ac:dyDescent="0.25">
      <c r="A71" s="1170"/>
      <c r="B71" s="1171"/>
      <c r="C71" s="1172"/>
      <c r="D71" s="1171"/>
      <c r="E71" s="1177"/>
      <c r="F71" s="1174"/>
      <c r="G71" s="1174"/>
      <c r="H71" s="1172"/>
      <c r="I71" s="1174"/>
      <c r="J71" s="1174"/>
      <c r="K71" s="1174"/>
      <c r="L71" s="1175"/>
      <c r="M71" s="1172"/>
      <c r="N71" s="1174"/>
      <c r="O71" s="1172"/>
      <c r="P71" s="1176"/>
    </row>
    <row r="72" spans="1:16" x14ac:dyDescent="0.25">
      <c r="A72" s="1170"/>
      <c r="B72" s="1171"/>
      <c r="C72" s="1172"/>
      <c r="D72" s="1171"/>
      <c r="E72" s="1177"/>
      <c r="F72" s="1174"/>
      <c r="G72" s="1174"/>
      <c r="H72" s="1172"/>
      <c r="I72" s="1174"/>
      <c r="J72" s="1174"/>
      <c r="K72" s="1174"/>
      <c r="L72" s="1175"/>
      <c r="M72" s="1172"/>
      <c r="N72" s="1174"/>
      <c r="O72" s="1172"/>
      <c r="P72" s="1176"/>
    </row>
    <row r="73" spans="1:16" x14ac:dyDescent="0.25">
      <c r="A73" s="1170"/>
      <c r="B73" s="1171"/>
      <c r="C73" s="1172"/>
      <c r="D73" s="1171"/>
      <c r="E73" s="1177"/>
      <c r="F73" s="1174"/>
      <c r="G73" s="1174"/>
      <c r="H73" s="1172"/>
      <c r="I73" s="1174"/>
      <c r="J73" s="1174"/>
      <c r="K73" s="1174"/>
      <c r="L73" s="1175"/>
      <c r="M73" s="1172"/>
      <c r="N73" s="1174"/>
      <c r="O73" s="1172"/>
      <c r="P73" s="1176"/>
    </row>
    <row r="74" spans="1:16" x14ac:dyDescent="0.25">
      <c r="A74" s="1170"/>
      <c r="B74" s="1171"/>
      <c r="C74" s="1172"/>
      <c r="D74" s="1171"/>
      <c r="E74" s="1177"/>
      <c r="F74" s="1174"/>
      <c r="G74" s="1174"/>
      <c r="H74" s="1172"/>
      <c r="I74" s="1174"/>
      <c r="J74" s="1174"/>
      <c r="K74" s="1174"/>
      <c r="L74" s="1175"/>
      <c r="M74" s="1172"/>
      <c r="N74" s="1174"/>
      <c r="O74" s="1172"/>
      <c r="P74" s="1176"/>
    </row>
    <row r="75" spans="1:16" x14ac:dyDescent="0.25">
      <c r="A75" s="1170"/>
      <c r="B75" s="1171"/>
      <c r="C75" s="1172"/>
      <c r="D75" s="1171"/>
      <c r="E75" s="1177"/>
      <c r="F75" s="1174"/>
      <c r="G75" s="1174"/>
      <c r="H75" s="1172"/>
      <c r="I75" s="1174"/>
      <c r="J75" s="1174"/>
      <c r="K75" s="1174"/>
      <c r="L75" s="1175"/>
      <c r="M75" s="1172"/>
      <c r="N75" s="1174"/>
      <c r="O75" s="1172"/>
      <c r="P75" s="1176"/>
    </row>
    <row r="76" spans="1:16" x14ac:dyDescent="0.25">
      <c r="A76" s="1170"/>
      <c r="B76" s="1171"/>
      <c r="C76" s="1172"/>
      <c r="D76" s="1171"/>
      <c r="E76" s="1177"/>
      <c r="F76" s="1174"/>
      <c r="G76" s="1174"/>
      <c r="H76" s="1172"/>
      <c r="I76" s="1174"/>
      <c r="J76" s="1174"/>
      <c r="K76" s="1174"/>
      <c r="L76" s="1175"/>
      <c r="M76" s="1172"/>
      <c r="N76" s="1174"/>
      <c r="O76" s="1172"/>
      <c r="P76" s="1176"/>
    </row>
    <row r="77" spans="1:16" x14ac:dyDescent="0.25">
      <c r="A77" s="1170"/>
      <c r="B77" s="1171"/>
      <c r="C77" s="1172"/>
      <c r="D77" s="1171"/>
      <c r="E77" s="1177"/>
      <c r="F77" s="1174"/>
      <c r="G77" s="1174"/>
      <c r="H77" s="1172"/>
      <c r="I77" s="1174"/>
      <c r="J77" s="1174"/>
      <c r="K77" s="1174"/>
      <c r="L77" s="1175"/>
      <c r="M77" s="1172"/>
      <c r="N77" s="1174"/>
      <c r="O77" s="1172"/>
      <c r="P77" s="1176"/>
    </row>
    <row r="78" spans="1:16" x14ac:dyDescent="0.25">
      <c r="A78" s="1170"/>
      <c r="B78" s="1171"/>
      <c r="C78" s="1172"/>
      <c r="D78" s="1171"/>
      <c r="E78" s="1177"/>
      <c r="F78" s="1174"/>
      <c r="G78" s="1174"/>
      <c r="H78" s="1172"/>
      <c r="I78" s="1174"/>
      <c r="J78" s="1174"/>
      <c r="K78" s="1174"/>
      <c r="L78" s="1175"/>
      <c r="M78" s="1172"/>
      <c r="N78" s="1174"/>
      <c r="O78" s="1172"/>
      <c r="P78" s="1176"/>
    </row>
    <row r="79" spans="1:16" x14ac:dyDescent="0.25">
      <c r="A79" s="1170"/>
      <c r="B79" s="1171"/>
      <c r="C79" s="1172"/>
      <c r="D79" s="1171"/>
      <c r="E79" s="1177"/>
      <c r="F79" s="1174"/>
      <c r="G79" s="1174"/>
      <c r="H79" s="1172"/>
      <c r="I79" s="1174"/>
      <c r="J79" s="1174"/>
      <c r="K79" s="1174"/>
      <c r="L79" s="1175"/>
      <c r="M79" s="1172"/>
      <c r="N79" s="1174"/>
      <c r="O79" s="1172"/>
      <c r="P79" s="1176"/>
    </row>
    <row r="80" spans="1:16" x14ac:dyDescent="0.25">
      <c r="A80" s="1170"/>
      <c r="B80" s="1171"/>
      <c r="C80" s="1172"/>
      <c r="D80" s="1171"/>
      <c r="E80" s="1177"/>
      <c r="F80" s="1174"/>
      <c r="G80" s="1174"/>
      <c r="H80" s="1172"/>
      <c r="I80" s="1174"/>
      <c r="J80" s="1174"/>
      <c r="K80" s="1174"/>
      <c r="L80" s="1175"/>
      <c r="M80" s="1172"/>
      <c r="N80" s="1174"/>
      <c r="O80" s="1172"/>
      <c r="P80" s="1176"/>
    </row>
    <row r="81" spans="1:16" x14ac:dyDescent="0.25">
      <c r="A81" s="1025"/>
      <c r="P81" s="1181"/>
    </row>
    <row r="82" spans="1:16" ht="15.05" x14ac:dyDescent="0.3">
      <c r="A82" s="1025" t="s">
        <v>393</v>
      </c>
      <c r="P82" s="1181"/>
    </row>
    <row r="83" spans="1:16" x14ac:dyDescent="0.25">
      <c r="A83" s="1025" t="s">
        <v>980</v>
      </c>
      <c r="P83" s="1181"/>
    </row>
    <row r="84" spans="1:16" x14ac:dyDescent="0.25">
      <c r="A84" s="1184" t="s">
        <v>981</v>
      </c>
      <c r="P84" s="1181"/>
    </row>
    <row r="85" spans="1:16" x14ac:dyDescent="0.25">
      <c r="A85" s="1185" t="s">
        <v>982</v>
      </c>
      <c r="P85" s="1181"/>
    </row>
    <row r="86" spans="1:16" x14ac:dyDescent="0.25">
      <c r="A86" s="1125" t="s">
        <v>983</v>
      </c>
      <c r="P86" s="1181"/>
    </row>
    <row r="87" spans="1:16" x14ac:dyDescent="0.25">
      <c r="A87" s="1186" t="s">
        <v>984</v>
      </c>
      <c r="P87" s="1181"/>
    </row>
    <row r="88" spans="1:16" x14ac:dyDescent="0.25">
      <c r="A88" s="1186" t="s">
        <v>985</v>
      </c>
      <c r="P88" s="1181"/>
    </row>
    <row r="89" spans="1:16" x14ac:dyDescent="0.25">
      <c r="A89" s="1186" t="s">
        <v>986</v>
      </c>
      <c r="P89" s="1181"/>
    </row>
    <row r="90" spans="1:16" x14ac:dyDescent="0.25">
      <c r="A90" s="1025" t="s">
        <v>987</v>
      </c>
      <c r="P90" s="1181"/>
    </row>
    <row r="91" spans="1:16" x14ac:dyDescent="0.25">
      <c r="A91" s="1184" t="s">
        <v>988</v>
      </c>
      <c r="P91" s="1181"/>
    </row>
    <row r="92" spans="1:16" x14ac:dyDescent="0.25">
      <c r="A92" s="1182" t="s">
        <v>989</v>
      </c>
      <c r="B92" s="925"/>
      <c r="C92" s="925"/>
      <c r="D92" s="925"/>
      <c r="E92" s="925"/>
      <c r="F92" s="925"/>
      <c r="G92" s="925"/>
      <c r="H92" s="925"/>
      <c r="I92" s="925"/>
      <c r="J92" s="925"/>
      <c r="K92" s="925"/>
      <c r="L92" s="925"/>
      <c r="M92" s="925"/>
      <c r="N92" s="925"/>
      <c r="O92" s="925"/>
      <c r="P92" s="1183"/>
    </row>
    <row r="100" spans="1:30" s="1127" customFormat="1" ht="5.95" customHeight="1" x14ac:dyDescent="0.25">
      <c r="A100" s="923"/>
      <c r="B100" s="923"/>
      <c r="C100" s="923"/>
      <c r="D100" s="923"/>
      <c r="E100" s="923"/>
      <c r="F100" s="923"/>
      <c r="G100" s="923"/>
      <c r="H100" s="923"/>
      <c r="I100" s="923"/>
      <c r="J100" s="923"/>
      <c r="K100" s="923"/>
      <c r="L100" s="923"/>
      <c r="M100" s="923"/>
      <c r="N100" s="923"/>
      <c r="O100" s="923"/>
      <c r="P100" s="923"/>
      <c r="R100" s="923"/>
      <c r="S100" s="923"/>
      <c r="T100" s="923"/>
      <c r="U100" s="923"/>
      <c r="V100" s="923"/>
      <c r="W100" s="923"/>
      <c r="X100" s="923"/>
      <c r="Y100" s="923"/>
      <c r="Z100" s="923"/>
      <c r="AA100" s="923"/>
      <c r="AB100" s="923"/>
      <c r="AC100" s="923"/>
      <c r="AD100" s="923"/>
    </row>
    <row r="101" spans="1:30" s="1127" customFormat="1" ht="15.05" x14ac:dyDescent="0.25">
      <c r="A101" s="923"/>
      <c r="B101" s="923"/>
      <c r="C101" s="923"/>
      <c r="D101" s="923"/>
      <c r="E101" s="923"/>
      <c r="F101" s="923"/>
      <c r="G101" s="923"/>
      <c r="H101" s="923"/>
      <c r="I101" s="923"/>
      <c r="J101" s="923"/>
      <c r="K101" s="923"/>
      <c r="L101" s="923"/>
      <c r="M101" s="923"/>
      <c r="N101" s="923"/>
      <c r="O101" s="923"/>
      <c r="P101" s="923"/>
      <c r="R101" s="923"/>
      <c r="S101" s="923"/>
      <c r="T101" s="923"/>
      <c r="U101" s="923"/>
      <c r="V101" s="923"/>
      <c r="W101" s="923"/>
      <c r="X101" s="923"/>
      <c r="Y101" s="923"/>
      <c r="Z101" s="923"/>
      <c r="AA101" s="923"/>
      <c r="AB101" s="923"/>
      <c r="AC101" s="923"/>
      <c r="AD101" s="923"/>
    </row>
    <row r="102" spans="1:30" s="1127" customFormat="1" ht="15.05" x14ac:dyDescent="0.25">
      <c r="A102" s="923"/>
      <c r="B102" s="923"/>
      <c r="C102" s="923"/>
      <c r="D102" s="923"/>
      <c r="E102" s="923"/>
      <c r="F102" s="923"/>
      <c r="G102" s="923"/>
      <c r="H102" s="923"/>
      <c r="I102" s="923"/>
      <c r="J102" s="923"/>
      <c r="K102" s="923"/>
      <c r="L102" s="923"/>
      <c r="M102" s="923"/>
      <c r="N102" s="923"/>
      <c r="O102" s="923"/>
      <c r="P102" s="923"/>
      <c r="R102" s="923"/>
      <c r="S102" s="923"/>
      <c r="T102" s="923"/>
      <c r="U102" s="923"/>
      <c r="V102" s="923"/>
      <c r="W102" s="923"/>
      <c r="X102" s="923"/>
      <c r="Y102" s="923"/>
      <c r="Z102" s="923"/>
      <c r="AA102" s="923"/>
      <c r="AB102" s="923"/>
      <c r="AC102" s="923"/>
      <c r="AD102" s="923"/>
    </row>
  </sheetData>
  <sheetProtection algorithmName="SHA-512" hashValue="FiXaZjN2UkbGrvALSXEBDy6VrEbQ5JkUdmB1OcrAV2HaxP5hA4NeDEugp3ZP/jqWetKm6Kk4yevgkknElEeNdA==" saltValue="oEuahfhtSQJAkh4zqZLl6A==" spinCount="100000" sheet="1" objects="1" scenarios="1"/>
  <mergeCells count="37">
    <mergeCell ref="I5:J5"/>
    <mergeCell ref="O5:P5"/>
    <mergeCell ref="Z5:AB5"/>
    <mergeCell ref="O1:P1"/>
    <mergeCell ref="A2:P2"/>
    <mergeCell ref="R2:AD2"/>
    <mergeCell ref="A3:P3"/>
    <mergeCell ref="R3:AD3"/>
    <mergeCell ref="Z6:AB6"/>
    <mergeCell ref="A9:A10"/>
    <mergeCell ref="B9:B10"/>
    <mergeCell ref="C9:C10"/>
    <mergeCell ref="D9:D10"/>
    <mergeCell ref="E9:E10"/>
    <mergeCell ref="F9:F10"/>
    <mergeCell ref="G9:G10"/>
    <mergeCell ref="H9:H10"/>
    <mergeCell ref="I9:L9"/>
    <mergeCell ref="A6:B6"/>
    <mergeCell ref="C6:F6"/>
    <mergeCell ref="I6:J6"/>
    <mergeCell ref="O6:P6"/>
    <mergeCell ref="R6:S6"/>
    <mergeCell ref="T6:W6"/>
    <mergeCell ref="W9:W10"/>
    <mergeCell ref="X9:X10"/>
    <mergeCell ref="Y9:Y10"/>
    <mergeCell ref="Z9:AC9"/>
    <mergeCell ref="M9:M10"/>
    <mergeCell ref="N9:N10"/>
    <mergeCell ref="O9:O10"/>
    <mergeCell ref="P9:P10"/>
    <mergeCell ref="R9:R10"/>
    <mergeCell ref="S9:S10"/>
    <mergeCell ref="T9:T10"/>
    <mergeCell ref="U9:U10"/>
    <mergeCell ref="V9:V10"/>
  </mergeCells>
  <conditionalFormatting sqref="A5:A6">
    <cfRule type="expression" dxfId="113" priority="10">
      <formula>CELL("protect",A5)=0</formula>
    </cfRule>
  </conditionalFormatting>
  <conditionalFormatting sqref="A12:A91">
    <cfRule type="expression" dxfId="112" priority="15">
      <formula>CELL("protect",A12)=0</formula>
    </cfRule>
  </conditionalFormatting>
  <conditionalFormatting sqref="A8:I9">
    <cfRule type="expression" dxfId="111" priority="71">
      <formula>CELL("protect",A8)=0</formula>
    </cfRule>
  </conditionalFormatting>
  <conditionalFormatting sqref="B5:D5">
    <cfRule type="expression" dxfId="110" priority="76">
      <formula>CELL("protect",B5)=0</formula>
    </cfRule>
  </conditionalFormatting>
  <conditionalFormatting sqref="C6">
    <cfRule type="expression" dxfId="109" priority="11">
      <formula>CELL("protect",C6)=0</formula>
    </cfRule>
  </conditionalFormatting>
  <conditionalFormatting sqref="D14:E16">
    <cfRule type="expression" dxfId="108" priority="12">
      <formula>CELL("protect",D14)=0</formula>
    </cfRule>
  </conditionalFormatting>
  <conditionalFormatting sqref="D12:F13">
    <cfRule type="expression" dxfId="107" priority="13">
      <formula>CELL("protect",D12)=0</formula>
    </cfRule>
  </conditionalFormatting>
  <conditionalFormatting sqref="I5:J6">
    <cfRule type="expression" dxfId="106" priority="9">
      <formula>CELL("Protect",I5)=0</formula>
    </cfRule>
  </conditionalFormatting>
  <conditionalFormatting sqref="M8:P9">
    <cfRule type="expression" dxfId="105" priority="34">
      <formula>CELL("protect",M8)=0</formula>
    </cfRule>
  </conditionalFormatting>
  <conditionalFormatting sqref="M2:AD4">
    <cfRule type="expression" dxfId="104" priority="47">
      <formula>CELL("protect",M2)=0</formula>
    </cfRule>
  </conditionalFormatting>
  <conditionalFormatting sqref="M7:AD7 AE100:XFD102">
    <cfRule type="expression" dxfId="103" priority="61">
      <formula>CELL("protect",M7)=0</formula>
    </cfRule>
  </conditionalFormatting>
  <conditionalFormatting sqref="O6">
    <cfRule type="expression" dxfId="102" priority="8">
      <formula>CELL("protect",O6)=0</formula>
    </cfRule>
  </conditionalFormatting>
  <conditionalFormatting sqref="O5:P5">
    <cfRule type="expression" dxfId="101" priority="73">
      <formula>CELL("Protect",O5)=0</formula>
    </cfRule>
  </conditionalFormatting>
  <conditionalFormatting sqref="P12:P91">
    <cfRule type="expression" dxfId="100" priority="18">
      <formula>CELL("protect",P12)=0</formula>
    </cfRule>
  </conditionalFormatting>
  <conditionalFormatting sqref="Q170 AE170:XFD170">
    <cfRule type="expression" dxfId="99" priority="62">
      <formula>CELL("protect",Q170)=0</formula>
    </cfRule>
  </conditionalFormatting>
  <conditionalFormatting sqref="Q1:AC1">
    <cfRule type="expression" dxfId="98" priority="64">
      <formula>CELL("protect",Q1)=0</formula>
    </cfRule>
  </conditionalFormatting>
  <conditionalFormatting sqref="R5:R6">
    <cfRule type="expression" dxfId="97" priority="6">
      <formula>CELL("protect",R5)=0</formula>
    </cfRule>
  </conditionalFormatting>
  <conditionalFormatting sqref="R12:R53">
    <cfRule type="expression" dxfId="96" priority="1">
      <formula>CELL("protect",R12)=0</formula>
    </cfRule>
  </conditionalFormatting>
  <conditionalFormatting sqref="R13:R54">
    <cfRule type="expression" dxfId="95" priority="22">
      <formula>CELL("protect",R13)=0</formula>
    </cfRule>
  </conditionalFormatting>
  <conditionalFormatting sqref="R9:Z9">
    <cfRule type="expression" dxfId="94" priority="3">
      <formula>CELL("protect",R9)=0</formula>
    </cfRule>
  </conditionalFormatting>
  <conditionalFormatting sqref="S5:U5">
    <cfRule type="expression" dxfId="93" priority="52">
      <formula>CELL("protect",S5)=0</formula>
    </cfRule>
  </conditionalFormatting>
  <conditionalFormatting sqref="S12:AD54 G12:R12 G13:Q13 F14:Q16 A17:Q89 B90:Q95 A12:C16 A90:A92 M1:N1 A1:L4 AE1:XFD10 Q5:Q6 C7:I7 J7:L8 R8:AC8 Q8:Q10 I10:L10 Z10:AC10 Q100:Q102">
    <cfRule type="expression" dxfId="92" priority="81">
      <formula>CELL("protect",A1)=0</formula>
    </cfRule>
  </conditionalFormatting>
  <conditionalFormatting sqref="T6">
    <cfRule type="expression" dxfId="91" priority="7">
      <formula>CELL("protect",T6)=0</formula>
    </cfRule>
  </conditionalFormatting>
  <conditionalFormatting sqref="AD5 Z5:AB6">
    <cfRule type="expression" dxfId="90" priority="74">
      <formula>CELL("Protect",Z5)=0</formula>
    </cfRule>
  </conditionalFormatting>
  <conditionalFormatting sqref="AD6">
    <cfRule type="expression" dxfId="89" priority="5">
      <formula>CELL("protect",AD6)=0</formula>
    </cfRule>
  </conditionalFormatting>
  <conditionalFormatting sqref="AD8:AD10">
    <cfRule type="expression" dxfId="88" priority="32">
      <formula>CELL("protect",AD8)=0</formula>
    </cfRule>
  </conditionalFormatting>
  <conditionalFormatting sqref="AD12:AD53">
    <cfRule type="expression" dxfId="87" priority="37">
      <formula>CELL("protect",AD12)=0</formula>
    </cfRule>
  </conditionalFormatting>
  <conditionalFormatting sqref="AE1">
    <cfRule type="expression" dxfId="86" priority="57">
      <formula>CELL("protect",AE1)=0</formula>
    </cfRule>
  </conditionalFormatting>
  <conditionalFormatting sqref="AE12:XFD95">
    <cfRule type="expression" dxfId="85" priority="17">
      <formula>CELL("protect",AE12)=0</formula>
    </cfRule>
  </conditionalFormatting>
  <printOptions horizontalCentered="1"/>
  <pageMargins left="0.25" right="0.25" top="0.7" bottom="0.51" header="0.3" footer="0.3"/>
  <pageSetup scale="63" fitToHeight="2" orientation="landscape" r:id="rId1"/>
  <headerFooter>
    <oddFooter>&amp;C&amp;"Tahoma,Regular"&amp;10page &amp;P of &amp;N&amp;R&amp;"Tahoma,Regular"&amp;10ID-46, Schedule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849CFC7-5975-4A56-8E89-AFD54FB11360}">
          <x14:formula1>
            <xm:f>lookups!$L$3:$L$16</xm:f>
          </x14:formula1>
          <xm:sqref>L12:L80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pageSetUpPr fitToPage="1"/>
  </sheetPr>
  <dimension ref="A1:AB54"/>
  <sheetViews>
    <sheetView showGridLines="0" zoomScale="80" zoomScaleNormal="80" workbookViewId="0">
      <pane ySplit="11" topLeftCell="A13" activePane="bottomLeft" state="frozen"/>
      <selection activeCell="J59" sqref="J59"/>
      <selection pane="bottomLeft" activeCell="A13" sqref="A13"/>
    </sheetView>
  </sheetViews>
  <sheetFormatPr defaultColWidth="9" defaultRowHeight="15.85" customHeight="1" x14ac:dyDescent="0.25"/>
  <cols>
    <col min="1" max="1" width="26.44140625" style="5" customWidth="1"/>
    <col min="2" max="2" width="9.77734375" style="5" customWidth="1"/>
    <col min="3" max="3" width="10.6640625" style="5" customWidth="1"/>
    <col min="4" max="4" width="12.44140625" style="5" customWidth="1"/>
    <col min="5" max="5" width="10.109375" style="5" customWidth="1"/>
    <col min="6" max="6" width="11.88671875" style="5" customWidth="1"/>
    <col min="7" max="7" width="12" style="5" customWidth="1"/>
    <col min="8" max="8" width="11.88671875" style="5" customWidth="1"/>
    <col min="9" max="9" width="12" style="5" customWidth="1"/>
    <col min="10" max="10" width="11.88671875" style="5" customWidth="1"/>
    <col min="11" max="11" width="11.77734375" style="5" customWidth="1"/>
    <col min="12" max="12" width="10.6640625" style="5" customWidth="1"/>
    <col min="13" max="13" width="11.33203125" style="5" customWidth="1"/>
    <col min="14" max="14" width="15.33203125" style="5" bestFit="1" customWidth="1"/>
    <col min="15" max="15" width="26.44140625" style="5" customWidth="1"/>
    <col min="16" max="16" width="8.33203125" style="5" customWidth="1"/>
    <col min="17" max="17" width="10.109375" style="5" customWidth="1"/>
    <col min="18" max="18" width="12.109375" style="5" customWidth="1"/>
    <col min="19" max="19" width="8.109375" style="5" customWidth="1"/>
    <col min="20" max="25" width="11.6640625" style="5" customWidth="1"/>
    <col min="26" max="26" width="29.21875" style="5" customWidth="1"/>
    <col min="27" max="27" width="15.33203125" style="5" bestFit="1" customWidth="1"/>
    <col min="28" max="16384" width="9" style="5"/>
  </cols>
  <sheetData>
    <row r="1" spans="1:27" s="73" customFormat="1" ht="15.05" x14ac:dyDescent="0.25">
      <c r="A1" s="525"/>
      <c r="B1" s="526"/>
      <c r="C1" s="526"/>
      <c r="D1" s="526"/>
      <c r="E1" s="526"/>
      <c r="F1" s="526"/>
      <c r="G1" s="526"/>
      <c r="H1" s="526"/>
      <c r="I1" s="526"/>
      <c r="J1" s="526"/>
      <c r="K1" s="526"/>
      <c r="L1" s="1215"/>
      <c r="M1" s="1216"/>
      <c r="N1" s="520"/>
      <c r="O1" s="870"/>
      <c r="P1" s="871"/>
      <c r="Q1" s="871"/>
      <c r="R1" s="871"/>
      <c r="S1" s="871"/>
      <c r="T1" s="871"/>
      <c r="U1" s="871"/>
      <c r="V1" s="871"/>
      <c r="W1" s="871"/>
      <c r="X1" s="871"/>
      <c r="Y1" s="871"/>
      <c r="Z1" s="1216"/>
      <c r="AA1" s="520"/>
    </row>
    <row r="2" spans="1:27" s="73" customFormat="1" ht="15.85" customHeight="1" x14ac:dyDescent="0.25">
      <c r="A2" s="1466" t="s">
        <v>993</v>
      </c>
      <c r="B2" s="1467"/>
      <c r="C2" s="1467"/>
      <c r="D2" s="1467"/>
      <c r="E2" s="1467"/>
      <c r="F2" s="1467"/>
      <c r="G2" s="1467"/>
      <c r="H2" s="1467"/>
      <c r="I2" s="1467"/>
      <c r="J2" s="1467"/>
      <c r="K2" s="1467"/>
      <c r="L2" s="1467"/>
      <c r="M2" s="1468"/>
      <c r="O2" s="1466" t="s">
        <v>993</v>
      </c>
      <c r="P2" s="1493"/>
      <c r="Q2" s="1493"/>
      <c r="R2" s="1493"/>
      <c r="S2" s="1493"/>
      <c r="T2" s="1493"/>
      <c r="U2" s="1493"/>
      <c r="V2" s="1493"/>
      <c r="W2" s="1493"/>
      <c r="X2" s="1493"/>
      <c r="Y2" s="1493"/>
      <c r="Z2" s="1468"/>
      <c r="AA2" s="520"/>
    </row>
    <row r="3" spans="1:27" s="520" customFormat="1" ht="15.85" customHeight="1" x14ac:dyDescent="0.25">
      <c r="A3" s="1466" t="s">
        <v>445</v>
      </c>
      <c r="B3" s="1493"/>
      <c r="C3" s="1493"/>
      <c r="D3" s="1493"/>
      <c r="E3" s="1493"/>
      <c r="F3" s="1493"/>
      <c r="G3" s="1493"/>
      <c r="H3" s="1493"/>
      <c r="I3" s="1493"/>
      <c r="J3" s="1493"/>
      <c r="K3" s="1493"/>
      <c r="L3" s="1493"/>
      <c r="M3" s="1468"/>
      <c r="O3" s="1466" t="s">
        <v>446</v>
      </c>
      <c r="P3" s="1493"/>
      <c r="Q3" s="1493"/>
      <c r="R3" s="1493"/>
      <c r="S3" s="1493"/>
      <c r="T3" s="1493"/>
      <c r="U3" s="1493"/>
      <c r="V3" s="1493"/>
      <c r="W3" s="1493"/>
      <c r="X3" s="1493"/>
      <c r="Y3" s="1493"/>
      <c r="Z3" s="1468"/>
    </row>
    <row r="4" spans="1:27" s="73" customFormat="1" ht="5.95" customHeight="1" x14ac:dyDescent="0.25">
      <c r="A4" s="521"/>
      <c r="B4" s="522"/>
      <c r="C4" s="522"/>
      <c r="D4" s="522"/>
      <c r="E4" s="522"/>
      <c r="F4" s="522"/>
      <c r="G4" s="522"/>
      <c r="H4" s="522"/>
      <c r="I4" s="522"/>
      <c r="J4" s="522"/>
      <c r="K4" s="522"/>
      <c r="L4" s="522"/>
      <c r="M4" s="523"/>
      <c r="O4" s="866"/>
      <c r="P4" s="867"/>
      <c r="Q4" s="867"/>
      <c r="R4" s="867"/>
      <c r="S4" s="867"/>
      <c r="T4" s="867"/>
      <c r="U4" s="867"/>
      <c r="V4" s="867"/>
      <c r="W4" s="867"/>
      <c r="X4" s="867"/>
      <c r="Y4" s="867"/>
      <c r="Z4" s="868"/>
      <c r="AA4" s="520"/>
    </row>
    <row r="5" spans="1:27" s="73" customFormat="1" ht="15.85" customHeight="1" x14ac:dyDescent="0.3">
      <c r="A5" s="64" t="s">
        <v>95</v>
      </c>
      <c r="B5" s="520"/>
      <c r="C5" s="520"/>
      <c r="D5" s="517" t="s">
        <v>45</v>
      </c>
      <c r="E5" s="520"/>
      <c r="F5" s="166"/>
      <c r="G5" s="520"/>
      <c r="H5" s="166"/>
      <c r="I5" s="1498" t="s">
        <v>96</v>
      </c>
      <c r="J5" s="1498"/>
      <c r="K5" s="166"/>
      <c r="L5" s="1500" t="s">
        <v>65</v>
      </c>
      <c r="M5" s="1473"/>
      <c r="O5" s="64" t="s">
        <v>95</v>
      </c>
      <c r="P5" s="520"/>
      <c r="Q5" s="520"/>
      <c r="R5" s="864" t="s">
        <v>45</v>
      </c>
      <c r="S5" s="520"/>
      <c r="T5" s="766"/>
      <c r="U5" s="520"/>
      <c r="V5" s="766"/>
      <c r="W5" s="1498" t="s">
        <v>96</v>
      </c>
      <c r="X5" s="1498"/>
      <c r="Y5" s="766"/>
      <c r="Z5" s="905" t="s">
        <v>65</v>
      </c>
      <c r="AA5" s="520"/>
    </row>
    <row r="6" spans="1:27" s="73" customFormat="1" ht="15.85" customHeight="1" x14ac:dyDescent="0.3">
      <c r="A6" s="1474">
        <f>'Cover Page'!$A$8</f>
        <v>0</v>
      </c>
      <c r="B6" s="1496"/>
      <c r="C6" s="520"/>
      <c r="D6" s="1496">
        <f>'Cover Page'!$F$8</f>
        <v>0</v>
      </c>
      <c r="E6" s="1496"/>
      <c r="F6" s="1496"/>
      <c r="G6" s="1496"/>
      <c r="H6" s="518"/>
      <c r="I6" s="1497">
        <f>'Cover Page'!$K$8</f>
        <v>0</v>
      </c>
      <c r="J6" s="1497"/>
      <c r="K6" s="166"/>
      <c r="L6" s="1497" t="str">
        <f>TEXT('Cover Page'!$K$10,"mm/dd/yy")&amp;" to "&amp;TEXT('Cover Page'!$M$10,"mm/dd/yy")</f>
        <v>07/01/24 to 06/30/25</v>
      </c>
      <c r="M6" s="1477"/>
      <c r="O6" s="1474">
        <f>'Cover Page'!$A$8</f>
        <v>0</v>
      </c>
      <c r="P6" s="1496"/>
      <c r="Q6" s="520"/>
      <c r="R6" s="1496">
        <f>'Cover Page'!$F$8</f>
        <v>0</v>
      </c>
      <c r="S6" s="1496"/>
      <c r="T6" s="1496"/>
      <c r="U6" s="1496"/>
      <c r="V6" s="865"/>
      <c r="W6" s="1497">
        <f>'Cover Page'!$K$8</f>
        <v>0</v>
      </c>
      <c r="X6" s="1497"/>
      <c r="Y6" s="766"/>
      <c r="Z6" s="906" t="str">
        <f>TEXT('Cover Page'!$K$10,"mm/dd/yy")&amp;" to "&amp;TEXT('Cover Page'!$M$10,"mm/dd/yy")</f>
        <v>07/01/24 to 06/30/25</v>
      </c>
      <c r="AA6" s="520"/>
    </row>
    <row r="7" spans="1:27" s="73" customFormat="1" ht="9.5500000000000007" customHeight="1" x14ac:dyDescent="0.3">
      <c r="A7" s="813"/>
      <c r="B7"/>
      <c r="C7"/>
      <c r="D7" s="70"/>
      <c r="E7" s="70"/>
      <c r="F7" s="70"/>
      <c r="G7" s="70"/>
      <c r="H7" s="70"/>
      <c r="I7" s="70"/>
      <c r="J7" s="70"/>
      <c r="K7" s="2"/>
      <c r="L7" s="519"/>
      <c r="M7" s="53"/>
      <c r="O7" s="730"/>
      <c r="P7" s="731"/>
      <c r="Q7" s="731"/>
      <c r="R7" s="731"/>
      <c r="S7" s="731"/>
      <c r="T7" s="731"/>
      <c r="U7" s="731"/>
      <c r="V7" s="731"/>
      <c r="W7" s="731"/>
      <c r="X7" s="731"/>
      <c r="Y7" s="2"/>
      <c r="Z7" s="53"/>
      <c r="AA7" s="5"/>
    </row>
    <row r="8" spans="1:27" s="170" customFormat="1" ht="15.85" customHeight="1" x14ac:dyDescent="0.25">
      <c r="A8" s="66" t="s">
        <v>9</v>
      </c>
      <c r="B8" s="66" t="s">
        <v>324</v>
      </c>
      <c r="C8" s="66" t="s">
        <v>325</v>
      </c>
      <c r="D8" s="524" t="s">
        <v>326</v>
      </c>
      <c r="E8" s="524" t="s">
        <v>334</v>
      </c>
      <c r="F8" s="524" t="s">
        <v>335</v>
      </c>
      <c r="G8" s="524" t="s">
        <v>336</v>
      </c>
      <c r="H8" s="524" t="s">
        <v>383</v>
      </c>
      <c r="I8" s="524" t="s">
        <v>384</v>
      </c>
      <c r="J8" s="524" t="s">
        <v>329</v>
      </c>
      <c r="K8" s="524" t="s">
        <v>330</v>
      </c>
      <c r="L8" s="68" t="s">
        <v>331</v>
      </c>
      <c r="M8" s="68" t="s">
        <v>332</v>
      </c>
      <c r="O8" s="874" t="s">
        <v>9</v>
      </c>
      <c r="P8" s="874" t="s">
        <v>324</v>
      </c>
      <c r="Q8" s="874" t="s">
        <v>325</v>
      </c>
      <c r="R8" s="869" t="s">
        <v>326</v>
      </c>
      <c r="S8" s="869" t="s">
        <v>334</v>
      </c>
      <c r="T8" s="869" t="s">
        <v>335</v>
      </c>
      <c r="U8" s="869" t="s">
        <v>336</v>
      </c>
      <c r="V8" s="869" t="s">
        <v>383</v>
      </c>
      <c r="W8" s="869" t="s">
        <v>384</v>
      </c>
      <c r="X8" s="869" t="s">
        <v>329</v>
      </c>
      <c r="Y8" s="869" t="s">
        <v>330</v>
      </c>
      <c r="Z8" s="68" t="s">
        <v>331</v>
      </c>
      <c r="AA8" s="5"/>
    </row>
    <row r="9" spans="1:27" s="170" customFormat="1" ht="42.75" customHeight="1" x14ac:dyDescent="0.25">
      <c r="A9" s="1708" t="s">
        <v>1010</v>
      </c>
      <c r="B9" s="1544" t="s">
        <v>288</v>
      </c>
      <c r="C9" s="1544" t="s">
        <v>415</v>
      </c>
      <c r="D9" s="1614" t="s">
        <v>66</v>
      </c>
      <c r="E9" s="1550" t="s">
        <v>289</v>
      </c>
      <c r="F9" s="1709" t="s">
        <v>385</v>
      </c>
      <c r="G9" s="1710"/>
      <c r="H9" s="1701" t="s">
        <v>387</v>
      </c>
      <c r="I9" s="1702"/>
      <c r="J9" s="1550" t="s">
        <v>369</v>
      </c>
      <c r="K9" s="1550" t="s">
        <v>390</v>
      </c>
      <c r="L9" s="1703" t="s">
        <v>290</v>
      </c>
      <c r="M9" s="1706" t="s">
        <v>388</v>
      </c>
      <c r="O9" s="1708" t="s">
        <v>1010</v>
      </c>
      <c r="P9" s="1544" t="s">
        <v>288</v>
      </c>
      <c r="Q9" s="1544" t="s">
        <v>415</v>
      </c>
      <c r="R9" s="1614" t="s">
        <v>66</v>
      </c>
      <c r="S9" s="1550" t="s">
        <v>289</v>
      </c>
      <c r="T9" s="1709" t="s">
        <v>385</v>
      </c>
      <c r="U9" s="1710"/>
      <c r="V9" s="1701" t="s">
        <v>387</v>
      </c>
      <c r="W9" s="1702"/>
      <c r="X9" s="1550" t="s">
        <v>369</v>
      </c>
      <c r="Y9" s="1550" t="s">
        <v>390</v>
      </c>
      <c r="Z9" s="1706" t="s">
        <v>1141</v>
      </c>
      <c r="AA9" s="5"/>
    </row>
    <row r="10" spans="1:27" ht="15.85" customHeight="1" x14ac:dyDescent="0.25">
      <c r="A10" s="1708"/>
      <c r="B10" s="1545"/>
      <c r="C10" s="1545"/>
      <c r="D10" s="1615"/>
      <c r="E10" s="1551"/>
      <c r="F10" s="1707" t="s">
        <v>248</v>
      </c>
      <c r="G10" s="1707"/>
      <c r="H10" s="1707" t="s">
        <v>248</v>
      </c>
      <c r="I10" s="1707"/>
      <c r="J10" s="1551"/>
      <c r="K10" s="1551"/>
      <c r="L10" s="1704"/>
      <c r="M10" s="1706"/>
      <c r="O10" s="1708"/>
      <c r="P10" s="1545"/>
      <c r="Q10" s="1545"/>
      <c r="R10" s="1615"/>
      <c r="S10" s="1551"/>
      <c r="T10" s="1707" t="s">
        <v>248</v>
      </c>
      <c r="U10" s="1707"/>
      <c r="V10" s="1707" t="s">
        <v>248</v>
      </c>
      <c r="W10" s="1707"/>
      <c r="X10" s="1551"/>
      <c r="Y10" s="1551"/>
      <c r="Z10" s="1706"/>
    </row>
    <row r="11" spans="1:27" ht="15.85" customHeight="1" x14ac:dyDescent="0.25">
      <c r="A11" s="1708"/>
      <c r="B11" s="1546"/>
      <c r="C11" s="1546"/>
      <c r="D11" s="1616"/>
      <c r="E11" s="1552"/>
      <c r="F11" s="527" t="s">
        <v>128</v>
      </c>
      <c r="G11" s="527" t="s">
        <v>129</v>
      </c>
      <c r="H11" s="527" t="s">
        <v>128</v>
      </c>
      <c r="I11" s="527" t="s">
        <v>129</v>
      </c>
      <c r="J11" s="1552"/>
      <c r="K11" s="1552"/>
      <c r="L11" s="1705"/>
      <c r="M11" s="1706"/>
      <c r="O11" s="1708"/>
      <c r="P11" s="1546"/>
      <c r="Q11" s="1546"/>
      <c r="R11" s="1616"/>
      <c r="S11" s="1552"/>
      <c r="T11" s="872" t="s">
        <v>128</v>
      </c>
      <c r="U11" s="872" t="s">
        <v>129</v>
      </c>
      <c r="V11" s="872" t="s">
        <v>128</v>
      </c>
      <c r="W11" s="872" t="s">
        <v>129</v>
      </c>
      <c r="X11" s="1552"/>
      <c r="Y11" s="1552"/>
      <c r="Z11" s="1706"/>
    </row>
    <row r="12" spans="1:27" customFormat="1" ht="15.85" hidden="1" customHeight="1" x14ac:dyDescent="0.3">
      <c r="A12" s="843"/>
      <c r="B12" s="844"/>
      <c r="C12" s="844"/>
      <c r="D12" s="844"/>
      <c r="E12" s="844"/>
      <c r="F12" s="844"/>
      <c r="G12" s="844"/>
      <c r="H12" s="844"/>
      <c r="I12" s="844"/>
      <c r="J12" s="844"/>
      <c r="K12" s="844"/>
      <c r="L12" s="844"/>
      <c r="M12" s="845"/>
      <c r="O12" s="843"/>
      <c r="P12" s="844"/>
      <c r="Q12" s="844"/>
      <c r="R12" s="844"/>
      <c r="S12" s="844"/>
      <c r="T12" s="844"/>
      <c r="U12" s="844"/>
      <c r="V12" s="844"/>
      <c r="W12" s="844"/>
      <c r="X12" s="844"/>
      <c r="Y12" s="844"/>
      <c r="Z12" s="845"/>
    </row>
    <row r="13" spans="1:27" ht="15.85" customHeight="1" x14ac:dyDescent="0.25">
      <c r="A13" s="336"/>
      <c r="B13" s="516"/>
      <c r="C13" s="298"/>
      <c r="D13" s="259"/>
      <c r="E13" s="339"/>
      <c r="F13" s="259"/>
      <c r="G13" s="259"/>
      <c r="H13" s="259"/>
      <c r="I13" s="259"/>
      <c r="J13" s="259"/>
      <c r="K13" s="853">
        <f>SUM(F13:G13,J13)</f>
        <v>0</v>
      </c>
      <c r="L13" s="516"/>
      <c r="M13" s="338"/>
      <c r="O13" s="336"/>
      <c r="P13" s="795"/>
      <c r="Q13" s="298"/>
      <c r="R13" s="259"/>
      <c r="S13" s="339"/>
      <c r="T13" s="259"/>
      <c r="U13" s="259"/>
      <c r="V13" s="259"/>
      <c r="W13" s="259"/>
      <c r="X13" s="259"/>
      <c r="Y13" s="853">
        <f>SUM(T13:U13,X13)</f>
        <v>0</v>
      </c>
      <c r="Z13" s="1347"/>
    </row>
    <row r="14" spans="1:27" ht="15.85" customHeight="1" x14ac:dyDescent="0.25">
      <c r="A14" s="336"/>
      <c r="B14" s="516"/>
      <c r="C14" s="298"/>
      <c r="D14" s="259"/>
      <c r="E14" s="339"/>
      <c r="F14" s="259"/>
      <c r="G14" s="259"/>
      <c r="H14" s="259"/>
      <c r="I14" s="259"/>
      <c r="J14" s="259"/>
      <c r="K14" s="340">
        <f>SUM(F14:G14,J14)</f>
        <v>0</v>
      </c>
      <c r="L14" s="516"/>
      <c r="M14" s="338"/>
      <c r="O14" s="336"/>
      <c r="P14" s="795"/>
      <c r="Q14" s="298"/>
      <c r="R14" s="259"/>
      <c r="S14" s="339"/>
      <c r="T14" s="259"/>
      <c r="U14" s="259"/>
      <c r="V14" s="259"/>
      <c r="W14" s="259"/>
      <c r="X14" s="259"/>
      <c r="Y14" s="340">
        <f>SUM(T14:U14,X14)</f>
        <v>0</v>
      </c>
      <c r="Z14" s="1347"/>
    </row>
    <row r="15" spans="1:27" ht="15.85" customHeight="1" x14ac:dyDescent="0.25">
      <c r="A15" s="336"/>
      <c r="B15" s="516"/>
      <c r="C15" s="298"/>
      <c r="D15" s="259"/>
      <c r="E15" s="339"/>
      <c r="F15" s="259"/>
      <c r="G15" s="259"/>
      <c r="H15" s="259"/>
      <c r="I15" s="259"/>
      <c r="J15" s="259"/>
      <c r="K15" s="340">
        <f t="shared" ref="K15:K37" si="0">SUM(F15:G15,J15)</f>
        <v>0</v>
      </c>
      <c r="L15" s="516"/>
      <c r="M15" s="338"/>
      <c r="O15" s="336"/>
      <c r="P15" s="795"/>
      <c r="Q15" s="298"/>
      <c r="R15" s="259"/>
      <c r="S15" s="339"/>
      <c r="T15" s="259"/>
      <c r="U15" s="259"/>
      <c r="V15" s="259"/>
      <c r="W15" s="259"/>
      <c r="X15" s="259"/>
      <c r="Y15" s="340">
        <f t="shared" ref="Y15:Y37" si="1">SUM(T15:U15,X15)</f>
        <v>0</v>
      </c>
      <c r="Z15" s="1347"/>
    </row>
    <row r="16" spans="1:27" ht="15.85" customHeight="1" x14ac:dyDescent="0.25">
      <c r="A16" s="336"/>
      <c r="B16" s="516"/>
      <c r="C16" s="298"/>
      <c r="D16" s="259"/>
      <c r="E16" s="339"/>
      <c r="F16" s="259"/>
      <c r="G16" s="259"/>
      <c r="H16" s="259"/>
      <c r="I16" s="259"/>
      <c r="J16" s="259"/>
      <c r="K16" s="340">
        <f t="shared" si="0"/>
        <v>0</v>
      </c>
      <c r="L16" s="516"/>
      <c r="M16" s="338"/>
      <c r="O16" s="336"/>
      <c r="P16" s="795"/>
      <c r="Q16" s="298"/>
      <c r="R16" s="259"/>
      <c r="S16" s="339"/>
      <c r="T16" s="259"/>
      <c r="U16" s="259"/>
      <c r="V16" s="259"/>
      <c r="W16" s="259"/>
      <c r="X16" s="259"/>
      <c r="Y16" s="340">
        <f t="shared" si="1"/>
        <v>0</v>
      </c>
      <c r="Z16" s="1347"/>
    </row>
    <row r="17" spans="1:26" ht="15.85" customHeight="1" x14ac:dyDescent="0.25">
      <c r="A17" s="336"/>
      <c r="B17" s="516"/>
      <c r="C17" s="298"/>
      <c r="D17" s="259"/>
      <c r="E17" s="339"/>
      <c r="F17" s="259"/>
      <c r="G17" s="259"/>
      <c r="H17" s="259"/>
      <c r="I17" s="259"/>
      <c r="J17" s="259"/>
      <c r="K17" s="340">
        <f t="shared" si="0"/>
        <v>0</v>
      </c>
      <c r="L17" s="516"/>
      <c r="M17" s="338"/>
      <c r="O17" s="336"/>
      <c r="P17" s="795"/>
      <c r="Q17" s="298"/>
      <c r="R17" s="259"/>
      <c r="S17" s="339"/>
      <c r="T17" s="259"/>
      <c r="U17" s="259"/>
      <c r="V17" s="259"/>
      <c r="W17" s="259"/>
      <c r="X17" s="259"/>
      <c r="Y17" s="340">
        <f t="shared" si="1"/>
        <v>0</v>
      </c>
      <c r="Z17" s="1347"/>
    </row>
    <row r="18" spans="1:26" ht="15.85" customHeight="1" x14ac:dyDescent="0.25">
      <c r="A18" s="336"/>
      <c r="B18" s="516"/>
      <c r="C18" s="298"/>
      <c r="D18" s="259"/>
      <c r="E18" s="339"/>
      <c r="F18" s="259"/>
      <c r="G18" s="259"/>
      <c r="H18" s="259"/>
      <c r="I18" s="259"/>
      <c r="J18" s="259"/>
      <c r="K18" s="340">
        <f t="shared" si="0"/>
        <v>0</v>
      </c>
      <c r="L18" s="516"/>
      <c r="M18" s="338"/>
      <c r="O18" s="336"/>
      <c r="P18" s="795"/>
      <c r="Q18" s="298"/>
      <c r="R18" s="259"/>
      <c r="S18" s="339"/>
      <c r="T18" s="259"/>
      <c r="U18" s="259"/>
      <c r="V18" s="259"/>
      <c r="W18" s="259"/>
      <c r="X18" s="259"/>
      <c r="Y18" s="340">
        <f t="shared" si="1"/>
        <v>0</v>
      </c>
      <c r="Z18" s="1347"/>
    </row>
    <row r="19" spans="1:26" ht="15.85" customHeight="1" x14ac:dyDescent="0.25">
      <c r="A19" s="336"/>
      <c r="B19" s="516"/>
      <c r="C19" s="298"/>
      <c r="D19" s="259"/>
      <c r="E19" s="339"/>
      <c r="F19" s="259"/>
      <c r="G19" s="259"/>
      <c r="H19" s="259"/>
      <c r="I19" s="259"/>
      <c r="J19" s="259"/>
      <c r="K19" s="340">
        <f t="shared" si="0"/>
        <v>0</v>
      </c>
      <c r="L19" s="516"/>
      <c r="M19" s="338"/>
      <c r="O19" s="336"/>
      <c r="P19" s="795"/>
      <c r="Q19" s="298"/>
      <c r="R19" s="259"/>
      <c r="S19" s="339"/>
      <c r="T19" s="259"/>
      <c r="U19" s="259"/>
      <c r="V19" s="259"/>
      <c r="W19" s="259"/>
      <c r="X19" s="259"/>
      <c r="Y19" s="340">
        <f t="shared" si="1"/>
        <v>0</v>
      </c>
      <c r="Z19" s="1347"/>
    </row>
    <row r="20" spans="1:26" ht="15.85" customHeight="1" x14ac:dyDescent="0.25">
      <c r="A20" s="336"/>
      <c r="B20" s="516"/>
      <c r="C20" s="298"/>
      <c r="D20" s="259"/>
      <c r="E20" s="339"/>
      <c r="F20" s="259"/>
      <c r="G20" s="259"/>
      <c r="H20" s="259"/>
      <c r="I20" s="259"/>
      <c r="J20" s="259"/>
      <c r="K20" s="340">
        <f t="shared" si="0"/>
        <v>0</v>
      </c>
      <c r="L20" s="516"/>
      <c r="M20" s="338"/>
      <c r="O20" s="336"/>
      <c r="P20" s="795"/>
      <c r="Q20" s="298"/>
      <c r="R20" s="259"/>
      <c r="S20" s="339"/>
      <c r="T20" s="259"/>
      <c r="U20" s="259"/>
      <c r="V20" s="259"/>
      <c r="W20" s="259"/>
      <c r="X20" s="259"/>
      <c r="Y20" s="340">
        <f t="shared" si="1"/>
        <v>0</v>
      </c>
      <c r="Z20" s="1347"/>
    </row>
    <row r="21" spans="1:26" ht="15.85" customHeight="1" x14ac:dyDescent="0.25">
      <c r="A21" s="336"/>
      <c r="B21" s="516"/>
      <c r="C21" s="298"/>
      <c r="D21" s="259"/>
      <c r="E21" s="339"/>
      <c r="F21" s="259"/>
      <c r="G21" s="259"/>
      <c r="H21" s="259"/>
      <c r="I21" s="259"/>
      <c r="J21" s="259"/>
      <c r="K21" s="340">
        <f t="shared" si="0"/>
        <v>0</v>
      </c>
      <c r="L21" s="516"/>
      <c r="M21" s="338"/>
      <c r="O21" s="336"/>
      <c r="P21" s="795"/>
      <c r="Q21" s="298"/>
      <c r="R21" s="259"/>
      <c r="S21" s="339"/>
      <c r="T21" s="259"/>
      <c r="U21" s="259"/>
      <c r="V21" s="259"/>
      <c r="W21" s="259"/>
      <c r="X21" s="259"/>
      <c r="Y21" s="340">
        <f t="shared" si="1"/>
        <v>0</v>
      </c>
      <c r="Z21" s="1347"/>
    </row>
    <row r="22" spans="1:26" ht="15.85" customHeight="1" x14ac:dyDescent="0.25">
      <c r="A22" s="336"/>
      <c r="B22" s="516"/>
      <c r="C22" s="298"/>
      <c r="D22" s="259"/>
      <c r="E22" s="339"/>
      <c r="F22" s="259"/>
      <c r="G22" s="259"/>
      <c r="H22" s="259"/>
      <c r="I22" s="259"/>
      <c r="J22" s="259"/>
      <c r="K22" s="340">
        <f t="shared" si="0"/>
        <v>0</v>
      </c>
      <c r="L22" s="516"/>
      <c r="M22" s="338"/>
      <c r="O22" s="336"/>
      <c r="P22" s="795"/>
      <c r="Q22" s="298"/>
      <c r="R22" s="259"/>
      <c r="S22" s="339"/>
      <c r="T22" s="259"/>
      <c r="U22" s="259"/>
      <c r="V22" s="259"/>
      <c r="W22" s="259"/>
      <c r="X22" s="259"/>
      <c r="Y22" s="340">
        <f t="shared" si="1"/>
        <v>0</v>
      </c>
      <c r="Z22" s="1347"/>
    </row>
    <row r="23" spans="1:26" ht="15.85" customHeight="1" x14ac:dyDescent="0.25">
      <c r="A23" s="336"/>
      <c r="B23" s="516"/>
      <c r="C23" s="298"/>
      <c r="D23" s="259"/>
      <c r="E23" s="339"/>
      <c r="F23" s="259"/>
      <c r="G23" s="259"/>
      <c r="H23" s="259"/>
      <c r="I23" s="259"/>
      <c r="J23" s="259"/>
      <c r="K23" s="340">
        <f t="shared" si="0"/>
        <v>0</v>
      </c>
      <c r="L23" s="516"/>
      <c r="M23" s="338"/>
      <c r="O23" s="336"/>
      <c r="P23" s="795"/>
      <c r="Q23" s="298"/>
      <c r="R23" s="259"/>
      <c r="S23" s="339"/>
      <c r="T23" s="259"/>
      <c r="U23" s="259"/>
      <c r="V23" s="259"/>
      <c r="W23" s="259"/>
      <c r="X23" s="259"/>
      <c r="Y23" s="340">
        <f t="shared" si="1"/>
        <v>0</v>
      </c>
      <c r="Z23" s="1347"/>
    </row>
    <row r="24" spans="1:26" ht="15.85" customHeight="1" x14ac:dyDescent="0.25">
      <c r="A24" s="336"/>
      <c r="B24" s="516"/>
      <c r="C24" s="298"/>
      <c r="D24" s="259"/>
      <c r="E24" s="339"/>
      <c r="F24" s="259"/>
      <c r="G24" s="259"/>
      <c r="H24" s="259"/>
      <c r="I24" s="259"/>
      <c r="J24" s="259"/>
      <c r="K24" s="340">
        <f t="shared" si="0"/>
        <v>0</v>
      </c>
      <c r="L24" s="516"/>
      <c r="M24" s="338"/>
      <c r="O24" s="336"/>
      <c r="P24" s="795"/>
      <c r="Q24" s="298"/>
      <c r="R24" s="259"/>
      <c r="S24" s="339"/>
      <c r="T24" s="259"/>
      <c r="U24" s="259"/>
      <c r="V24" s="259"/>
      <c r="W24" s="259"/>
      <c r="X24" s="259"/>
      <c r="Y24" s="340">
        <f t="shared" si="1"/>
        <v>0</v>
      </c>
      <c r="Z24" s="1347"/>
    </row>
    <row r="25" spans="1:26" ht="15.85" customHeight="1" x14ac:dyDescent="0.25">
      <c r="A25" s="336"/>
      <c r="B25" s="516"/>
      <c r="C25" s="298"/>
      <c r="D25" s="259"/>
      <c r="E25" s="339"/>
      <c r="F25" s="259"/>
      <c r="G25" s="259"/>
      <c r="H25" s="259"/>
      <c r="I25" s="259"/>
      <c r="J25" s="259"/>
      <c r="K25" s="340">
        <f t="shared" si="0"/>
        <v>0</v>
      </c>
      <c r="L25" s="516"/>
      <c r="M25" s="338"/>
      <c r="O25" s="336"/>
      <c r="P25" s="795"/>
      <c r="Q25" s="298"/>
      <c r="R25" s="259"/>
      <c r="S25" s="339"/>
      <c r="T25" s="259"/>
      <c r="U25" s="259"/>
      <c r="V25" s="259"/>
      <c r="W25" s="259"/>
      <c r="X25" s="259"/>
      <c r="Y25" s="340">
        <f t="shared" si="1"/>
        <v>0</v>
      </c>
      <c r="Z25" s="1347"/>
    </row>
    <row r="26" spans="1:26" ht="15.85" customHeight="1" x14ac:dyDescent="0.25">
      <c r="A26" s="336"/>
      <c r="B26" s="516"/>
      <c r="C26" s="298"/>
      <c r="D26" s="259"/>
      <c r="E26" s="339"/>
      <c r="F26" s="259"/>
      <c r="G26" s="259"/>
      <c r="H26" s="259"/>
      <c r="I26" s="259"/>
      <c r="J26" s="259"/>
      <c r="K26" s="340">
        <f t="shared" si="0"/>
        <v>0</v>
      </c>
      <c r="L26" s="516"/>
      <c r="M26" s="338"/>
      <c r="O26" s="336"/>
      <c r="P26" s="795"/>
      <c r="Q26" s="298"/>
      <c r="R26" s="259"/>
      <c r="S26" s="339"/>
      <c r="T26" s="259"/>
      <c r="U26" s="259"/>
      <c r="V26" s="259"/>
      <c r="W26" s="259"/>
      <c r="X26" s="259"/>
      <c r="Y26" s="340">
        <f t="shared" si="1"/>
        <v>0</v>
      </c>
      <c r="Z26" s="1347"/>
    </row>
    <row r="27" spans="1:26" ht="15.85" customHeight="1" x14ac:dyDescent="0.25">
      <c r="A27" s="336"/>
      <c r="B27" s="516"/>
      <c r="C27" s="298"/>
      <c r="D27" s="259"/>
      <c r="E27" s="339"/>
      <c r="F27" s="259"/>
      <c r="G27" s="259"/>
      <c r="H27" s="259"/>
      <c r="I27" s="259"/>
      <c r="J27" s="259"/>
      <c r="K27" s="340">
        <f t="shared" si="0"/>
        <v>0</v>
      </c>
      <c r="L27" s="516"/>
      <c r="M27" s="338"/>
      <c r="O27" s="336"/>
      <c r="P27" s="795"/>
      <c r="Q27" s="298"/>
      <c r="R27" s="259"/>
      <c r="S27" s="339"/>
      <c r="T27" s="259"/>
      <c r="U27" s="259"/>
      <c r="V27" s="259"/>
      <c r="W27" s="259"/>
      <c r="X27" s="259"/>
      <c r="Y27" s="340">
        <f t="shared" si="1"/>
        <v>0</v>
      </c>
      <c r="Z27" s="1347"/>
    </row>
    <row r="28" spans="1:26" ht="15.85" customHeight="1" x14ac:dyDescent="0.25">
      <c r="A28" s="336"/>
      <c r="B28" s="516"/>
      <c r="C28" s="298"/>
      <c r="D28" s="259"/>
      <c r="E28" s="339"/>
      <c r="F28" s="259"/>
      <c r="G28" s="259"/>
      <c r="H28" s="259"/>
      <c r="I28" s="259"/>
      <c r="J28" s="259"/>
      <c r="K28" s="340">
        <f t="shared" si="0"/>
        <v>0</v>
      </c>
      <c r="L28" s="516"/>
      <c r="M28" s="338"/>
      <c r="O28" s="336"/>
      <c r="P28" s="795"/>
      <c r="Q28" s="298"/>
      <c r="R28" s="259"/>
      <c r="S28" s="339"/>
      <c r="T28" s="259"/>
      <c r="U28" s="259"/>
      <c r="V28" s="259"/>
      <c r="W28" s="259"/>
      <c r="X28" s="259"/>
      <c r="Y28" s="340">
        <f t="shared" si="1"/>
        <v>0</v>
      </c>
      <c r="Z28" s="1347"/>
    </row>
    <row r="29" spans="1:26" ht="15.85" customHeight="1" x14ac:dyDescent="0.25">
      <c r="A29" s="336"/>
      <c r="B29" s="516"/>
      <c r="C29" s="298"/>
      <c r="D29" s="259"/>
      <c r="E29" s="339"/>
      <c r="F29" s="259"/>
      <c r="G29" s="259"/>
      <c r="H29" s="259"/>
      <c r="I29" s="259"/>
      <c r="J29" s="259"/>
      <c r="K29" s="340">
        <f t="shared" si="0"/>
        <v>0</v>
      </c>
      <c r="L29" s="516"/>
      <c r="M29" s="338"/>
      <c r="O29" s="336"/>
      <c r="P29" s="795"/>
      <c r="Q29" s="298"/>
      <c r="R29" s="259"/>
      <c r="S29" s="339"/>
      <c r="T29" s="259"/>
      <c r="U29" s="259"/>
      <c r="V29" s="259"/>
      <c r="W29" s="259"/>
      <c r="X29" s="259"/>
      <c r="Y29" s="340">
        <f t="shared" si="1"/>
        <v>0</v>
      </c>
      <c r="Z29" s="1347"/>
    </row>
    <row r="30" spans="1:26" ht="15.85" customHeight="1" x14ac:dyDescent="0.25">
      <c r="A30" s="336"/>
      <c r="B30" s="516"/>
      <c r="C30" s="298"/>
      <c r="D30" s="259"/>
      <c r="E30" s="339"/>
      <c r="F30" s="259"/>
      <c r="G30" s="259"/>
      <c r="H30" s="259"/>
      <c r="I30" s="259"/>
      <c r="J30" s="259"/>
      <c r="K30" s="340">
        <f t="shared" si="0"/>
        <v>0</v>
      </c>
      <c r="L30" s="516"/>
      <c r="M30" s="338"/>
      <c r="O30" s="336"/>
      <c r="P30" s="795"/>
      <c r="Q30" s="298"/>
      <c r="R30" s="259"/>
      <c r="S30" s="339"/>
      <c r="T30" s="259"/>
      <c r="U30" s="259"/>
      <c r="V30" s="259"/>
      <c r="W30" s="259"/>
      <c r="X30" s="259"/>
      <c r="Y30" s="340">
        <f t="shared" si="1"/>
        <v>0</v>
      </c>
      <c r="Z30" s="1347"/>
    </row>
    <row r="31" spans="1:26" ht="15.85" customHeight="1" x14ac:dyDescent="0.25">
      <c r="A31" s="336"/>
      <c r="B31" s="516"/>
      <c r="C31" s="298"/>
      <c r="D31" s="259"/>
      <c r="E31" s="339"/>
      <c r="F31" s="259"/>
      <c r="G31" s="259"/>
      <c r="H31" s="259"/>
      <c r="I31" s="259"/>
      <c r="J31" s="259"/>
      <c r="K31" s="340">
        <f t="shared" si="0"/>
        <v>0</v>
      </c>
      <c r="L31" s="516"/>
      <c r="M31" s="338"/>
      <c r="O31" s="336"/>
      <c r="P31" s="795"/>
      <c r="Q31" s="298"/>
      <c r="R31" s="259"/>
      <c r="S31" s="339"/>
      <c r="T31" s="259"/>
      <c r="U31" s="259"/>
      <c r="V31" s="259"/>
      <c r="W31" s="259"/>
      <c r="X31" s="259"/>
      <c r="Y31" s="340">
        <f t="shared" si="1"/>
        <v>0</v>
      </c>
      <c r="Z31" s="1347"/>
    </row>
    <row r="32" spans="1:26" ht="15.85" customHeight="1" x14ac:dyDescent="0.25">
      <c r="A32" s="336"/>
      <c r="B32" s="516"/>
      <c r="C32" s="298"/>
      <c r="D32" s="259"/>
      <c r="E32" s="339"/>
      <c r="F32" s="259"/>
      <c r="G32" s="259"/>
      <c r="H32" s="259"/>
      <c r="I32" s="259"/>
      <c r="J32" s="259"/>
      <c r="K32" s="340">
        <f t="shared" si="0"/>
        <v>0</v>
      </c>
      <c r="L32" s="516"/>
      <c r="M32" s="338"/>
      <c r="O32" s="336"/>
      <c r="P32" s="795"/>
      <c r="Q32" s="298"/>
      <c r="R32" s="259"/>
      <c r="S32" s="339"/>
      <c r="T32" s="259"/>
      <c r="U32" s="259"/>
      <c r="V32" s="259"/>
      <c r="W32" s="259"/>
      <c r="X32" s="259"/>
      <c r="Y32" s="340">
        <f t="shared" si="1"/>
        <v>0</v>
      </c>
      <c r="Z32" s="1347"/>
    </row>
    <row r="33" spans="1:28" ht="15.85" customHeight="1" x14ac:dyDescent="0.25">
      <c r="A33" s="336"/>
      <c r="B33" s="516"/>
      <c r="C33" s="298"/>
      <c r="D33" s="259"/>
      <c r="E33" s="339"/>
      <c r="F33" s="259"/>
      <c r="G33" s="259"/>
      <c r="H33" s="259"/>
      <c r="I33" s="259"/>
      <c r="J33" s="259"/>
      <c r="K33" s="340">
        <f t="shared" si="0"/>
        <v>0</v>
      </c>
      <c r="L33" s="516"/>
      <c r="M33" s="338"/>
      <c r="O33" s="336"/>
      <c r="P33" s="795"/>
      <c r="Q33" s="298"/>
      <c r="R33" s="259"/>
      <c r="S33" s="339"/>
      <c r="T33" s="259"/>
      <c r="U33" s="259"/>
      <c r="V33" s="259"/>
      <c r="W33" s="259"/>
      <c r="X33" s="259"/>
      <c r="Y33" s="340">
        <f t="shared" si="1"/>
        <v>0</v>
      </c>
      <c r="Z33" s="1347"/>
    </row>
    <row r="34" spans="1:28" ht="15.85" customHeight="1" x14ac:dyDescent="0.25">
      <c r="A34" s="336"/>
      <c r="B34" s="516"/>
      <c r="C34" s="298"/>
      <c r="D34" s="259"/>
      <c r="E34" s="339"/>
      <c r="F34" s="259"/>
      <c r="G34" s="259"/>
      <c r="H34" s="259"/>
      <c r="I34" s="259"/>
      <c r="J34" s="259"/>
      <c r="K34" s="340">
        <f t="shared" si="0"/>
        <v>0</v>
      </c>
      <c r="L34" s="516"/>
      <c r="M34" s="338"/>
      <c r="O34" s="336"/>
      <c r="P34" s="795"/>
      <c r="Q34" s="298"/>
      <c r="R34" s="259"/>
      <c r="S34" s="339"/>
      <c r="T34" s="259"/>
      <c r="U34" s="259"/>
      <c r="V34" s="259"/>
      <c r="W34" s="259"/>
      <c r="X34" s="259"/>
      <c r="Y34" s="340">
        <f t="shared" si="1"/>
        <v>0</v>
      </c>
      <c r="Z34" s="1347"/>
    </row>
    <row r="35" spans="1:28" ht="15.85" customHeight="1" x14ac:dyDescent="0.25">
      <c r="A35" s="336"/>
      <c r="B35" s="516"/>
      <c r="C35" s="298"/>
      <c r="D35" s="259"/>
      <c r="E35" s="339"/>
      <c r="F35" s="259"/>
      <c r="G35" s="259"/>
      <c r="H35" s="259"/>
      <c r="I35" s="259"/>
      <c r="J35" s="259"/>
      <c r="K35" s="340">
        <f t="shared" si="0"/>
        <v>0</v>
      </c>
      <c r="L35" s="516"/>
      <c r="M35" s="338"/>
      <c r="O35" s="336"/>
      <c r="P35" s="795"/>
      <c r="Q35" s="298"/>
      <c r="R35" s="259"/>
      <c r="S35" s="339"/>
      <c r="T35" s="259"/>
      <c r="U35" s="259"/>
      <c r="V35" s="259"/>
      <c r="W35" s="259"/>
      <c r="X35" s="259"/>
      <c r="Y35" s="340">
        <f t="shared" si="1"/>
        <v>0</v>
      </c>
      <c r="Z35" s="1347"/>
    </row>
    <row r="36" spans="1:28" ht="15.85" customHeight="1" x14ac:dyDescent="0.25">
      <c r="A36" s="336"/>
      <c r="B36" s="516"/>
      <c r="C36" s="298"/>
      <c r="D36" s="259"/>
      <c r="E36" s="339"/>
      <c r="F36" s="259"/>
      <c r="G36" s="259"/>
      <c r="H36" s="259"/>
      <c r="I36" s="259"/>
      <c r="J36" s="259"/>
      <c r="K36" s="340">
        <f t="shared" si="0"/>
        <v>0</v>
      </c>
      <c r="L36" s="516"/>
      <c r="M36" s="338"/>
      <c r="O36" s="336"/>
      <c r="P36" s="795"/>
      <c r="Q36" s="298"/>
      <c r="R36" s="259"/>
      <c r="S36" s="339"/>
      <c r="T36" s="259"/>
      <c r="U36" s="259"/>
      <c r="V36" s="259"/>
      <c r="W36" s="259"/>
      <c r="X36" s="259"/>
      <c r="Y36" s="340">
        <f t="shared" si="1"/>
        <v>0</v>
      </c>
      <c r="Z36" s="1347"/>
    </row>
    <row r="37" spans="1:28" ht="15.85" customHeight="1" x14ac:dyDescent="0.25">
      <c r="A37" s="336"/>
      <c r="B37" s="516"/>
      <c r="C37" s="298"/>
      <c r="D37" s="259"/>
      <c r="E37" s="339"/>
      <c r="F37" s="259"/>
      <c r="G37" s="259"/>
      <c r="H37" s="259"/>
      <c r="I37" s="259"/>
      <c r="J37" s="259"/>
      <c r="K37" s="340">
        <f t="shared" si="0"/>
        <v>0</v>
      </c>
      <c r="L37" s="516"/>
      <c r="M37" s="338"/>
      <c r="O37" s="336"/>
      <c r="P37" s="795"/>
      <c r="Q37" s="298"/>
      <c r="R37" s="259"/>
      <c r="S37" s="339"/>
      <c r="T37" s="259"/>
      <c r="U37" s="259"/>
      <c r="V37" s="259"/>
      <c r="W37" s="259"/>
      <c r="X37" s="259"/>
      <c r="Y37" s="340">
        <f t="shared" si="1"/>
        <v>0</v>
      </c>
      <c r="Z37" s="1347"/>
    </row>
    <row r="38" spans="1:28" ht="15.85" customHeight="1" x14ac:dyDescent="0.25">
      <c r="A38" s="336"/>
      <c r="B38" s="516"/>
      <c r="C38" s="298"/>
      <c r="D38" s="259"/>
      <c r="E38" s="339"/>
      <c r="F38" s="259"/>
      <c r="G38" s="259"/>
      <c r="H38" s="259"/>
      <c r="I38" s="259"/>
      <c r="J38" s="259"/>
      <c r="K38" s="340">
        <f>SUM(F38:G38,J38)</f>
        <v>0</v>
      </c>
      <c r="L38" s="516"/>
      <c r="M38" s="338"/>
      <c r="O38" s="336"/>
      <c r="P38" s="795"/>
      <c r="Q38" s="298"/>
      <c r="R38" s="259"/>
      <c r="S38" s="339"/>
      <c r="T38" s="259"/>
      <c r="U38" s="259"/>
      <c r="V38" s="259"/>
      <c r="W38" s="259"/>
      <c r="X38" s="259"/>
      <c r="Y38" s="340">
        <f>SUM(T38:U38,X38)</f>
        <v>0</v>
      </c>
      <c r="Z38" s="1347"/>
    </row>
    <row r="39" spans="1:28" s="12" customFormat="1" ht="15.85" hidden="1" customHeight="1" x14ac:dyDescent="0.25">
      <c r="A39" s="137"/>
      <c r="B39" s="5"/>
      <c r="C39" s="5"/>
      <c r="D39" s="5"/>
      <c r="E39" s="5"/>
      <c r="F39" s="5"/>
      <c r="G39" s="5"/>
      <c r="H39" s="5"/>
      <c r="I39" s="5"/>
      <c r="J39" s="5"/>
      <c r="K39" s="5"/>
      <c r="L39" s="5"/>
      <c r="M39" s="11"/>
      <c r="O39" s="137"/>
      <c r="P39" s="5"/>
      <c r="Q39" s="5"/>
      <c r="R39" s="5"/>
      <c r="S39" s="5"/>
      <c r="T39" s="5"/>
      <c r="U39" s="5"/>
      <c r="V39" s="5"/>
      <c r="W39" s="5"/>
      <c r="X39" s="5"/>
      <c r="Y39" s="5"/>
      <c r="Z39" s="11"/>
      <c r="AA39" s="5"/>
    </row>
    <row r="40" spans="1:28" ht="15.85" customHeight="1" x14ac:dyDescent="0.25">
      <c r="A40" s="139" t="s">
        <v>6</v>
      </c>
      <c r="B40" s="143"/>
      <c r="C40" s="143"/>
      <c r="D40" s="374">
        <f>SUM(D13:D38)</f>
        <v>0</v>
      </c>
      <c r="E40" s="143"/>
      <c r="F40" s="374">
        <f t="shared" ref="F40:K40" si="2">SUM(F13:F38)</f>
        <v>0</v>
      </c>
      <c r="G40" s="374">
        <f t="shared" si="2"/>
        <v>0</v>
      </c>
      <c r="H40" s="374">
        <f t="shared" si="2"/>
        <v>0</v>
      </c>
      <c r="I40" s="374">
        <f t="shared" si="2"/>
        <v>0</v>
      </c>
      <c r="J40" s="374">
        <f t="shared" si="2"/>
        <v>0</v>
      </c>
      <c r="K40" s="322">
        <f t="shared" si="2"/>
        <v>0</v>
      </c>
      <c r="L40" s="143"/>
      <c r="M40" s="597"/>
      <c r="O40" s="139" t="s">
        <v>6</v>
      </c>
      <c r="P40" s="143"/>
      <c r="Q40" s="143"/>
      <c r="R40" s="914">
        <f>SUM(R13:R38)</f>
        <v>0</v>
      </c>
      <c r="S40" s="143"/>
      <c r="T40" s="374">
        <f t="shared" ref="T40:Y40" si="3">SUM(T13:T38)</f>
        <v>0</v>
      </c>
      <c r="U40" s="374">
        <f t="shared" si="3"/>
        <v>0</v>
      </c>
      <c r="V40" s="374">
        <f t="shared" si="3"/>
        <v>0</v>
      </c>
      <c r="W40" s="374">
        <f t="shared" si="3"/>
        <v>0</v>
      </c>
      <c r="X40" s="374">
        <f t="shared" si="3"/>
        <v>0</v>
      </c>
      <c r="Y40" s="322">
        <f t="shared" si="3"/>
        <v>0</v>
      </c>
      <c r="Z40" s="597"/>
    </row>
    <row r="41" spans="1:28" s="6" customFormat="1" ht="13.15" x14ac:dyDescent="0.25">
      <c r="A41" s="846"/>
      <c r="B41" s="907"/>
      <c r="C41" s="908"/>
      <c r="D41" s="909"/>
      <c r="E41" s="910"/>
      <c r="F41" s="397"/>
      <c r="G41" s="398"/>
      <c r="H41" s="911" t="s">
        <v>293</v>
      </c>
      <c r="I41" s="911" t="s">
        <v>291</v>
      </c>
      <c r="J41" s="909"/>
      <c r="K41" s="909"/>
      <c r="L41" s="912"/>
      <c r="M41" s="913"/>
      <c r="O41" s="846"/>
      <c r="P41" s="847"/>
      <c r="Q41" s="387"/>
      <c r="R41" s="848"/>
      <c r="S41" s="849"/>
      <c r="T41" s="397"/>
      <c r="U41" s="398"/>
      <c r="V41" s="375" t="s">
        <v>293</v>
      </c>
      <c r="W41" s="375" t="s">
        <v>291</v>
      </c>
      <c r="X41" s="848"/>
      <c r="Y41" s="848"/>
      <c r="Z41" s="851"/>
      <c r="AB41" s="852"/>
    </row>
    <row r="42" spans="1:28" s="895" customFormat="1" ht="13.15" x14ac:dyDescent="0.25">
      <c r="A42" s="885"/>
      <c r="B42" s="886"/>
      <c r="C42" s="887"/>
      <c r="D42" s="888"/>
      <c r="E42" s="889"/>
      <c r="F42" s="890"/>
      <c r="G42" s="891"/>
      <c r="H42" s="892" t="s">
        <v>677</v>
      </c>
      <c r="I42" s="892" t="s">
        <v>677</v>
      </c>
      <c r="J42" s="888"/>
      <c r="K42" s="888"/>
      <c r="L42" s="893"/>
      <c r="M42" s="894"/>
      <c r="O42" s="885"/>
      <c r="P42" s="886"/>
      <c r="Q42" s="887"/>
      <c r="R42" s="888"/>
      <c r="S42" s="889"/>
      <c r="T42" s="890"/>
      <c r="U42" s="891"/>
      <c r="V42" s="892" t="s">
        <v>678</v>
      </c>
      <c r="W42" s="892" t="s">
        <v>678</v>
      </c>
      <c r="X42" s="888"/>
      <c r="Y42" s="888"/>
      <c r="Z42" s="894"/>
      <c r="AB42" s="896"/>
    </row>
    <row r="43" spans="1:28" s="6" customFormat="1" ht="15.05" x14ac:dyDescent="0.25">
      <c r="A43" s="383"/>
      <c r="B43" s="847"/>
      <c r="C43" s="387"/>
      <c r="D43" s="848"/>
      <c r="E43" s="849"/>
      <c r="F43" s="399"/>
      <c r="G43" s="400"/>
      <c r="H43" s="376" t="s">
        <v>294</v>
      </c>
      <c r="I43" s="376" t="s">
        <v>292</v>
      </c>
      <c r="J43" s="848"/>
      <c r="K43" s="848"/>
      <c r="L43" s="850"/>
      <c r="M43" s="851"/>
      <c r="O43" s="401"/>
      <c r="P43" s="847"/>
      <c r="Q43" s="387"/>
      <c r="R43" s="848"/>
      <c r="S43" s="849"/>
      <c r="T43" s="399"/>
      <c r="U43" s="400"/>
      <c r="V43" s="376" t="s">
        <v>294</v>
      </c>
      <c r="W43" s="376" t="s">
        <v>292</v>
      </c>
      <c r="X43" s="848"/>
      <c r="Y43" s="848"/>
      <c r="Z43" s="851"/>
      <c r="AB43" s="852"/>
    </row>
    <row r="44" spans="1:28" s="6" customFormat="1" ht="15.05" x14ac:dyDescent="0.25">
      <c r="A44" s="401" t="s">
        <v>87</v>
      </c>
      <c r="B44" s="847"/>
      <c r="C44" s="387"/>
      <c r="D44" s="848"/>
      <c r="E44" s="849"/>
      <c r="F44" s="399"/>
      <c r="G44" s="399"/>
      <c r="H44" s="399"/>
      <c r="I44" s="399"/>
      <c r="J44" s="848"/>
      <c r="K44" s="848"/>
      <c r="L44" s="850"/>
      <c r="M44" s="851"/>
      <c r="O44" s="401"/>
      <c r="P44" s="847"/>
      <c r="Q44" s="387"/>
      <c r="R44" s="848"/>
      <c r="S44" s="849"/>
      <c r="T44" s="399"/>
      <c r="U44" s="399"/>
      <c r="V44" s="399"/>
      <c r="W44" s="399"/>
      <c r="X44" s="848"/>
      <c r="Y44" s="848"/>
      <c r="Z44" s="851"/>
      <c r="AB44" s="852"/>
    </row>
    <row r="45" spans="1:28" s="1201" customFormat="1" ht="26.65" customHeight="1" x14ac:dyDescent="0.3">
      <c r="A45" s="1195" t="s">
        <v>995</v>
      </c>
      <c r="B45" s="1196"/>
      <c r="C45" s="771"/>
      <c r="D45" s="1197"/>
      <c r="E45" s="1198"/>
      <c r="F45" s="1197"/>
      <c r="G45" s="1197"/>
      <c r="H45" s="1197"/>
      <c r="I45" s="1197"/>
      <c r="J45" s="1197"/>
      <c r="K45" s="1197"/>
      <c r="L45" s="1199"/>
      <c r="M45" s="1200"/>
      <c r="O45" s="1195" t="s">
        <v>994</v>
      </c>
      <c r="P45" s="1196"/>
      <c r="Q45" s="771"/>
      <c r="R45" s="1197"/>
      <c r="S45" s="1198"/>
      <c r="T45" s="1197"/>
      <c r="U45" s="1197"/>
      <c r="V45" s="1197"/>
      <c r="W45" s="1197"/>
      <c r="X45" s="1197"/>
      <c r="Y45" s="1197"/>
      <c r="Z45" s="1200"/>
      <c r="AB45" s="1202"/>
    </row>
    <row r="46" spans="1:28" s="73" customFormat="1" ht="18" customHeight="1" x14ac:dyDescent="0.3">
      <c r="A46" s="401" t="s">
        <v>674</v>
      </c>
      <c r="B46" s="403"/>
      <c r="C46" s="8"/>
      <c r="D46" s="404"/>
      <c r="E46" s="405"/>
      <c r="F46" s="406"/>
      <c r="G46" s="406"/>
      <c r="H46" s="406"/>
      <c r="I46" s="406"/>
      <c r="J46" s="404"/>
      <c r="K46" s="404"/>
      <c r="L46" s="407"/>
      <c r="M46" s="408"/>
      <c r="O46" s="469" t="s">
        <v>799</v>
      </c>
      <c r="P46" s="403"/>
      <c r="Q46" s="8"/>
      <c r="R46" s="404"/>
      <c r="S46" s="405"/>
      <c r="T46" s="406"/>
      <c r="U46" s="406"/>
      <c r="V46" s="406"/>
      <c r="W46" s="406"/>
      <c r="X46" s="404"/>
      <c r="Y46" s="404"/>
      <c r="Z46" s="408"/>
      <c r="AA46" s="5"/>
      <c r="AB46" s="166"/>
    </row>
    <row r="47" spans="1:28" s="73" customFormat="1" ht="18" customHeight="1" x14ac:dyDescent="0.3">
      <c r="A47" s="401" t="s">
        <v>386</v>
      </c>
      <c r="B47" s="403"/>
      <c r="C47" s="8"/>
      <c r="D47" s="404"/>
      <c r="E47" s="405"/>
      <c r="F47" s="406"/>
      <c r="G47" s="406"/>
      <c r="H47" s="406"/>
      <c r="I47" s="406"/>
      <c r="J47" s="404"/>
      <c r="K47" s="404"/>
      <c r="L47" s="407"/>
      <c r="M47" s="408"/>
      <c r="O47" s="401" t="s">
        <v>386</v>
      </c>
      <c r="P47" s="403"/>
      <c r="Q47" s="8"/>
      <c r="R47" s="404"/>
      <c r="S47" s="405"/>
      <c r="T47" s="406"/>
      <c r="U47" s="406"/>
      <c r="V47" s="406"/>
      <c r="W47" s="406"/>
      <c r="X47" s="404"/>
      <c r="Y47" s="404"/>
      <c r="Z47" s="408"/>
      <c r="AA47" s="5"/>
      <c r="AB47" s="166"/>
    </row>
    <row r="48" spans="1:28" s="73" customFormat="1" ht="18" customHeight="1" x14ac:dyDescent="0.25">
      <c r="A48" s="402" t="s">
        <v>416</v>
      </c>
      <c r="B48" s="409"/>
      <c r="C48" s="28"/>
      <c r="D48" s="28"/>
      <c r="E48" s="410"/>
      <c r="F48" s="28"/>
      <c r="G48" s="28"/>
      <c r="H48" s="28"/>
      <c r="I48" s="28"/>
      <c r="J48" s="411"/>
      <c r="K48" s="411"/>
      <c r="L48" s="409"/>
      <c r="M48" s="412"/>
      <c r="O48" s="402" t="s">
        <v>416</v>
      </c>
      <c r="P48" s="409"/>
      <c r="Q48" s="28"/>
      <c r="R48" s="28"/>
      <c r="S48" s="410"/>
      <c r="T48" s="28"/>
      <c r="U48" s="28"/>
      <c r="V48" s="28"/>
      <c r="W48" s="28"/>
      <c r="X48" s="411"/>
      <c r="Y48" s="411"/>
      <c r="Z48" s="412"/>
      <c r="AA48" s="5"/>
    </row>
    <row r="49" spans="5:26" ht="15.85" customHeight="1" x14ac:dyDescent="0.25">
      <c r="E49" s="341"/>
      <c r="J49" s="342"/>
      <c r="K49" s="342"/>
    </row>
    <row r="50" spans="5:26" ht="15.85" customHeight="1" x14ac:dyDescent="0.3">
      <c r="X50"/>
      <c r="Y50"/>
      <c r="Z50"/>
    </row>
    <row r="51" spans="5:26" ht="15.85" customHeight="1" x14ac:dyDescent="0.3">
      <c r="X51"/>
      <c r="Y51"/>
      <c r="Z51"/>
    </row>
    <row r="52" spans="5:26" ht="15.85" customHeight="1" x14ac:dyDescent="0.3">
      <c r="X52"/>
      <c r="Y52"/>
      <c r="Z52"/>
    </row>
    <row r="53" spans="5:26" ht="15.85" customHeight="1" x14ac:dyDescent="0.3">
      <c r="X53"/>
      <c r="Y53"/>
      <c r="Z53"/>
    </row>
    <row r="54" spans="5:26" ht="15.85" customHeight="1" x14ac:dyDescent="0.3">
      <c r="X54"/>
      <c r="Y54"/>
      <c r="Z54"/>
    </row>
  </sheetData>
  <sheetProtection algorithmName="SHA-512" hashValue="dy+z+5qSgkllpdKPFiS5roSwpFs7U+t7KaT6/nBsA/po42yw3tjs5s70C7fUOzxJ2LzFWuKBS3JENORH7mITuA==" saltValue="+GEHWpVPK8B5K4S/jySSLw==" spinCount="100000" sheet="1" objects="1" scenarios="1"/>
  <mergeCells count="39">
    <mergeCell ref="Y9:Y11"/>
    <mergeCell ref="T10:U10"/>
    <mergeCell ref="O2:Z2"/>
    <mergeCell ref="O3:Z3"/>
    <mergeCell ref="W5:X5"/>
    <mergeCell ref="V10:W10"/>
    <mergeCell ref="O6:P6"/>
    <mergeCell ref="R6:U6"/>
    <mergeCell ref="W6:X6"/>
    <mergeCell ref="O9:O11"/>
    <mergeCell ref="P9:P11"/>
    <mergeCell ref="Q9:Q11"/>
    <mergeCell ref="R9:R11"/>
    <mergeCell ref="Z9:Z11"/>
    <mergeCell ref="S9:S11"/>
    <mergeCell ref="T9:U9"/>
    <mergeCell ref="V9:W9"/>
    <mergeCell ref="X9:X11"/>
    <mergeCell ref="A3:M3"/>
    <mergeCell ref="L9:L11"/>
    <mergeCell ref="M9:M11"/>
    <mergeCell ref="H10:I10"/>
    <mergeCell ref="H9:I9"/>
    <mergeCell ref="A9:A11"/>
    <mergeCell ref="B9:B11"/>
    <mergeCell ref="C9:C11"/>
    <mergeCell ref="D9:D11"/>
    <mergeCell ref="E9:E11"/>
    <mergeCell ref="F9:G9"/>
    <mergeCell ref="F10:G10"/>
    <mergeCell ref="J9:J11"/>
    <mergeCell ref="K9:K11"/>
    <mergeCell ref="A6:B6"/>
    <mergeCell ref="A2:M2"/>
    <mergeCell ref="I5:J5"/>
    <mergeCell ref="I6:J6"/>
    <mergeCell ref="L5:M5"/>
    <mergeCell ref="L6:M6"/>
    <mergeCell ref="D6:G6"/>
  </mergeCells>
  <phoneticPr fontId="11" type="noConversion"/>
  <conditionalFormatting sqref="A5:A6">
    <cfRule type="expression" dxfId="84" priority="217">
      <formula>CELL("protect",A5)=0</formula>
    </cfRule>
  </conditionalFormatting>
  <conditionalFormatting sqref="A13 O13">
    <cfRule type="expression" dxfId="83" priority="222">
      <formula>CELL("protect",A13)=0</formula>
    </cfRule>
  </conditionalFormatting>
  <conditionalFormatting sqref="A13:A42 A44:A48">
    <cfRule type="expression" dxfId="82" priority="22">
      <formula>CELL("protect",A13)=0</formula>
    </cfRule>
  </conditionalFormatting>
  <conditionalFormatting sqref="A41:E42 A44:A45 AB1:XFD11 N5:N6 D7:E7 A8:E9 H9 N9:N11 F10:I11 AB13:AF40 AG13:XFD50 F41:H47 AC41:AF47 B43:E45 AB48:AF50">
    <cfRule type="expression" dxfId="81" priority="220">
      <formula>CELL("protect",A1)=0</formula>
    </cfRule>
  </conditionalFormatting>
  <conditionalFormatting sqref="A46:E50">
    <cfRule type="expression" dxfId="80" priority="198">
      <formula>CELL("protect",A46)=0</formula>
    </cfRule>
  </conditionalFormatting>
  <conditionalFormatting sqref="A13:G39">
    <cfRule type="expression" dxfId="79" priority="187">
      <formula>CELL("protect",A13)=0</formula>
    </cfRule>
  </conditionalFormatting>
  <conditionalFormatting sqref="A40:H40">
    <cfRule type="expression" dxfId="78" priority="191">
      <formula>CELL("protect",A40)=0</formula>
    </cfRule>
  </conditionalFormatting>
  <conditionalFormatting sqref="A1:AA4">
    <cfRule type="expression" dxfId="77" priority="2">
      <formula>CELL("protect",A1)=0</formula>
    </cfRule>
  </conditionalFormatting>
  <conditionalFormatting sqref="B5">
    <cfRule type="expression" dxfId="76" priority="219">
      <formula>CELL("protect",B5)=0</formula>
    </cfRule>
  </conditionalFormatting>
  <conditionalFormatting sqref="D5:D6">
    <cfRule type="expression" dxfId="75" priority="215">
      <formula>CELL("protect",D5)=0</formula>
    </cfRule>
  </conditionalFormatting>
  <conditionalFormatting sqref="F9 F48:N50">
    <cfRule type="expression" dxfId="74" priority="196">
      <formula>CELL("protect",F9)=0</formula>
    </cfRule>
  </conditionalFormatting>
  <conditionalFormatting sqref="F7:Z8">
    <cfRule type="expression" dxfId="73" priority="71">
      <formula>CELL("protect",F7)=0</formula>
    </cfRule>
  </conditionalFormatting>
  <conditionalFormatting sqref="G5">
    <cfRule type="expression" dxfId="72" priority="195">
      <formula>CELL("Protect",G5)=0</formula>
    </cfRule>
  </conditionalFormatting>
  <conditionalFormatting sqref="H13:M38">
    <cfRule type="expression" dxfId="71" priority="21">
      <formula>CELL("protect",H13)=0</formula>
    </cfRule>
  </conditionalFormatting>
  <conditionalFormatting sqref="I5:J6">
    <cfRule type="expression" dxfId="70" priority="213">
      <formula>CELL("Protect",I5)=0</formula>
    </cfRule>
  </conditionalFormatting>
  <conditionalFormatting sqref="I40:N47">
    <cfRule type="expression" dxfId="69" priority="33">
      <formula>CELL("protect",I40)=0</formula>
    </cfRule>
  </conditionalFormatting>
  <conditionalFormatting sqref="J9:M9">
    <cfRule type="expression" dxfId="68" priority="199">
      <formula>CELL("protect",J9)=0</formula>
    </cfRule>
  </conditionalFormatting>
  <conditionalFormatting sqref="L6">
    <cfRule type="expression" dxfId="67" priority="211">
      <formula>CELL("protect",L6)=0</formula>
    </cfRule>
  </conditionalFormatting>
  <conditionalFormatting sqref="L5:M5">
    <cfRule type="expression" dxfId="66" priority="212">
      <formula>CELL("Protect",L5)=0</formula>
    </cfRule>
  </conditionalFormatting>
  <conditionalFormatting sqref="M13:M38">
    <cfRule type="expression" dxfId="65" priority="20">
      <formula>CELL("protect",M13)=0</formula>
    </cfRule>
  </conditionalFormatting>
  <conditionalFormatting sqref="M39 M41:M47 Z41:Z47">
    <cfRule type="expression" dxfId="64" priority="221">
      <formula>CELL("protect",M39)=0</formula>
    </cfRule>
  </conditionalFormatting>
  <conditionalFormatting sqref="N13:S38">
    <cfRule type="expression" dxfId="63" priority="36">
      <formula>CELL("protect",N13)=0</formula>
    </cfRule>
  </conditionalFormatting>
  <conditionalFormatting sqref="O5:O6">
    <cfRule type="expression" dxfId="62" priority="52">
      <formula>CELL("protect",O5)=0</formula>
    </cfRule>
  </conditionalFormatting>
  <conditionalFormatting sqref="O13:O38">
    <cfRule type="expression" dxfId="61" priority="35">
      <formula>CELL("protect",O13)=0</formula>
    </cfRule>
  </conditionalFormatting>
  <conditionalFormatting sqref="O39">
    <cfRule type="expression" dxfId="60" priority="120">
      <formula>CELL("protect",O39)=0</formula>
    </cfRule>
  </conditionalFormatting>
  <conditionalFormatting sqref="O40:O48">
    <cfRule type="expression" dxfId="59" priority="3">
      <formula>CELL("protect",O40)=0</formula>
    </cfRule>
  </conditionalFormatting>
  <conditionalFormatting sqref="O9:T9">
    <cfRule type="expression" dxfId="58" priority="1">
      <formula>CELL("protect",O9)=0</formula>
    </cfRule>
  </conditionalFormatting>
  <conditionalFormatting sqref="O40:Z48">
    <cfRule type="expression" dxfId="57" priority="4">
      <formula>CELL("protect",O40)=0</formula>
    </cfRule>
  </conditionalFormatting>
  <conditionalFormatting sqref="P5">
    <cfRule type="expression" dxfId="56" priority="54">
      <formula>CELL("protect",P5)=0</formula>
    </cfRule>
  </conditionalFormatting>
  <conditionalFormatting sqref="R5:R6">
    <cfRule type="expression" dxfId="55" priority="51">
      <formula>CELL("protect",R5)=0</formula>
    </cfRule>
  </conditionalFormatting>
  <conditionalFormatting sqref="T10:W11 H39:S39">
    <cfRule type="expression" dxfId="54" priority="88">
      <formula>CELL("protect",H10)=0</formula>
    </cfRule>
  </conditionalFormatting>
  <conditionalFormatting sqref="T13:Z39">
    <cfRule type="expression" dxfId="53" priority="25">
      <formula>CELL("protect",T13)=0</formula>
    </cfRule>
  </conditionalFormatting>
  <conditionalFormatting sqref="U5">
    <cfRule type="expression" dxfId="52" priority="45">
      <formula>CELL("Protect",U5)=0</formula>
    </cfRule>
  </conditionalFormatting>
  <conditionalFormatting sqref="V9">
    <cfRule type="expression" dxfId="51" priority="19">
      <formula>CELL("protect",V9)=0</formula>
    </cfRule>
  </conditionalFormatting>
  <conditionalFormatting sqref="W5:X6">
    <cfRule type="expression" dxfId="50" priority="49">
      <formula>CELL("Protect",W5)=0</formula>
    </cfRule>
  </conditionalFormatting>
  <conditionalFormatting sqref="X9:Z9">
    <cfRule type="expression" dxfId="49" priority="34">
      <formula>CELL("protect",X9)=0</formula>
    </cfRule>
  </conditionalFormatting>
  <conditionalFormatting sqref="Z5">
    <cfRule type="expression" dxfId="48" priority="214">
      <formula>CELL("Protect",Z5)=0</formula>
    </cfRule>
  </conditionalFormatting>
  <conditionalFormatting sqref="Z6">
    <cfRule type="expression" dxfId="47" priority="47">
      <formula>CELL("protect",Z6)=0</formula>
    </cfRule>
  </conditionalFormatting>
  <conditionalFormatting sqref="Z13:Z39">
    <cfRule type="expression" dxfId="46" priority="24">
      <formula>CELL("protect",Z13)=0</formula>
    </cfRule>
  </conditionalFormatting>
  <conditionalFormatting sqref="AA5:AA6">
    <cfRule type="expression" dxfId="45" priority="55">
      <formula>CELL("protect",AA5)=0</formula>
    </cfRule>
  </conditionalFormatting>
  <dataValidations count="1">
    <dataValidation type="list" allowBlank="1" showErrorMessage="1" errorTitle="Yes or No" error="Only enter either 'Yes' or 'No'" sqref="B13:B38 L13:L38 P13:P38" xr:uid="{00000000-0002-0000-1700-000000000000}">
      <formula1>"Yes, No"</formula1>
    </dataValidation>
  </dataValidations>
  <printOptions horizontalCentered="1"/>
  <pageMargins left="0.25" right="0.25" top="0.36" bottom="0.4" header="0.25" footer="0.25"/>
  <pageSetup scale="76" orientation="landscape" r:id="rId1"/>
  <headerFooter>
    <oddFooter>&amp;C&amp;"Tahoma,Regular"&amp;10page &amp;P of &amp;N&amp;R&amp;"Tahoma,Regular"&amp;10ID-46, Schedule &amp;A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40375-D279-47DB-BD80-B0E93EE097F2}">
  <sheetPr>
    <pageSetUpPr fitToPage="1"/>
  </sheetPr>
  <dimension ref="A1:O44"/>
  <sheetViews>
    <sheetView showGridLines="0" zoomScale="80" zoomScaleNormal="80" workbookViewId="0">
      <pane ySplit="7" topLeftCell="A8" activePane="bottomLeft" state="frozen"/>
      <selection pane="bottomLeft" activeCell="A8" sqref="A8"/>
    </sheetView>
  </sheetViews>
  <sheetFormatPr defaultColWidth="8.77734375" defaultRowHeight="14.4" x14ac:dyDescent="0.25"/>
  <cols>
    <col min="1" max="1" width="13.5546875" style="923" customWidth="1"/>
    <col min="2" max="2" width="32.6640625" style="923" customWidth="1"/>
    <col min="3" max="3" width="13.44140625" style="923" customWidth="1"/>
    <col min="4" max="4" width="12.21875" style="923" bestFit="1" customWidth="1"/>
    <col min="5" max="5" width="31.44140625" style="923" customWidth="1"/>
    <col min="6" max="6" width="12.33203125" style="923" bestFit="1" customWidth="1"/>
    <col min="7" max="7" width="12.44140625" style="924" customWidth="1"/>
    <col min="8" max="8" width="36.88671875" style="923" customWidth="1"/>
    <col min="9" max="16384" width="8.77734375" style="923"/>
  </cols>
  <sheetData>
    <row r="1" spans="1:15" ht="16.3" x14ac:dyDescent="0.25">
      <c r="A1" s="1924" t="s">
        <v>1128</v>
      </c>
    </row>
    <row r="2" spans="1:15" ht="17.55" x14ac:dyDescent="0.3">
      <c r="A2" s="1711" t="s">
        <v>801</v>
      </c>
      <c r="B2" s="1711"/>
      <c r="C2" s="1711"/>
      <c r="D2" s="1711"/>
      <c r="E2" s="1711"/>
      <c r="F2" s="1711"/>
      <c r="G2" s="1711"/>
      <c r="H2" s="1711"/>
    </row>
    <row r="4" spans="1:15" x14ac:dyDescent="0.25">
      <c r="A4" s="1400" t="s">
        <v>95</v>
      </c>
      <c r="B4" s="1400"/>
      <c r="C4" s="1400" t="s">
        <v>45</v>
      </c>
      <c r="D4" s="1400"/>
      <c r="E4" s="1400"/>
      <c r="F4" s="1923" t="s">
        <v>65</v>
      </c>
      <c r="G4" s="1923"/>
    </row>
    <row r="5" spans="1:15" s="924" customFormat="1" x14ac:dyDescent="0.25">
      <c r="A5" s="1714">
        <f>+'Cover Page'!A8</f>
        <v>0</v>
      </c>
      <c r="B5" s="1714"/>
      <c r="C5" s="1714">
        <f>+'Cover Page'!F8</f>
        <v>0</v>
      </c>
      <c r="D5" s="1714"/>
      <c r="E5" s="1714"/>
      <c r="F5" s="1922" t="str">
        <f>TEXT('Cover Page'!$K$10,"mm/dd/yy")&amp;" to "&amp;TEXT('Cover Page'!$M$10,"mm/dd/yy")</f>
        <v>07/01/24 to 06/30/25</v>
      </c>
      <c r="G5" s="1922"/>
    </row>
    <row r="7" spans="1:15" x14ac:dyDescent="0.25">
      <c r="A7" s="1269" t="s">
        <v>508</v>
      </c>
      <c r="B7" s="1269" t="s">
        <v>802</v>
      </c>
      <c r="C7" s="1284" t="s">
        <v>803</v>
      </c>
      <c r="D7" s="1288" t="s">
        <v>508</v>
      </c>
      <c r="E7" s="1268" t="s">
        <v>804</v>
      </c>
      <c r="F7" s="1268" t="s">
        <v>803</v>
      </c>
      <c r="G7" s="1921" t="s">
        <v>805</v>
      </c>
      <c r="H7" s="1233" t="s">
        <v>1035</v>
      </c>
    </row>
    <row r="8" spans="1:15" ht="40.700000000000003" customHeight="1" x14ac:dyDescent="0.25">
      <c r="A8" s="1920" t="s">
        <v>1315</v>
      </c>
      <c r="B8" s="1267" t="s">
        <v>1314</v>
      </c>
      <c r="C8" s="1298">
        <f>+'Bene Stats'!$C$18</f>
        <v>0</v>
      </c>
      <c r="D8" s="1920" t="s">
        <v>1313</v>
      </c>
      <c r="E8" s="1267" t="s">
        <v>1312</v>
      </c>
      <c r="F8" s="1317">
        <f>+'Bene Stats'!$F$21</f>
        <v>0</v>
      </c>
      <c r="G8" s="1266">
        <f>+F8-C8</f>
        <v>0</v>
      </c>
      <c r="H8" s="1267" t="s">
        <v>1311</v>
      </c>
      <c r="J8" s="1919" t="s">
        <v>1310</v>
      </c>
      <c r="K8" s="1919"/>
      <c r="L8" s="1919"/>
      <c r="M8" s="1919"/>
      <c r="N8" s="1919"/>
      <c r="O8" s="1919"/>
    </row>
    <row r="9" spans="1:15" x14ac:dyDescent="0.25">
      <c r="A9" s="1912"/>
      <c r="B9" s="1910"/>
      <c r="C9" s="1909"/>
      <c r="D9" s="1911"/>
      <c r="E9" s="1910"/>
      <c r="F9" s="1909"/>
      <c r="G9" s="1908"/>
      <c r="H9" s="1907"/>
    </row>
    <row r="10" spans="1:15" ht="43.2" x14ac:dyDescent="0.25">
      <c r="A10" s="1290" t="s">
        <v>1013</v>
      </c>
      <c r="B10" s="1267" t="s">
        <v>1034</v>
      </c>
      <c r="C10" s="1299">
        <f>+'Bene Stats'!$N$16</f>
        <v>0</v>
      </c>
      <c r="D10" s="1309" t="s">
        <v>1013</v>
      </c>
      <c r="E10" s="925" t="s">
        <v>1041</v>
      </c>
      <c r="F10" s="1318">
        <f>+'Bene Stats'!$F$26</f>
        <v>0</v>
      </c>
      <c r="G10" s="1266">
        <f>+F10-C10</f>
        <v>0</v>
      </c>
      <c r="H10" s="1267" t="s">
        <v>1316</v>
      </c>
      <c r="J10" s="923" t="s">
        <v>1309</v>
      </c>
    </row>
    <row r="11" spans="1:15" x14ac:dyDescent="0.25">
      <c r="A11" s="1912"/>
      <c r="B11" s="1910"/>
      <c r="C11" s="1909"/>
      <c r="D11" s="1911"/>
      <c r="E11" s="1910"/>
      <c r="F11" s="1909"/>
      <c r="G11" s="1908"/>
      <c r="H11" s="1907"/>
    </row>
    <row r="12" spans="1:15" ht="19.45" customHeight="1" x14ac:dyDescent="0.25">
      <c r="A12" s="1289" t="s">
        <v>806</v>
      </c>
      <c r="B12" s="1258" t="s">
        <v>809</v>
      </c>
      <c r="C12" s="1303">
        <f>+'1'!$M$39</f>
        <v>0</v>
      </c>
      <c r="D12" s="1313"/>
      <c r="E12" s="1263"/>
      <c r="F12" s="1322"/>
      <c r="G12" s="1045">
        <f>+C12</f>
        <v>0</v>
      </c>
      <c r="H12" s="1258" t="s">
        <v>1031</v>
      </c>
    </row>
    <row r="13" spans="1:15" x14ac:dyDescent="0.25">
      <c r="A13" s="1912"/>
      <c r="B13" s="1910"/>
      <c r="C13" s="1909"/>
      <c r="D13" s="1911"/>
      <c r="E13" s="1910"/>
      <c r="F13" s="1909"/>
      <c r="G13" s="1908"/>
      <c r="H13" s="1907"/>
    </row>
    <row r="14" spans="1:15" ht="18.8" customHeight="1" x14ac:dyDescent="0.25">
      <c r="A14" s="1291" t="s">
        <v>806</v>
      </c>
      <c r="B14" s="1253" t="s">
        <v>418</v>
      </c>
      <c r="C14" s="1300"/>
      <c r="D14" s="1310" t="s">
        <v>1032</v>
      </c>
      <c r="E14" s="1253" t="s">
        <v>418</v>
      </c>
      <c r="F14" s="1319"/>
      <c r="G14" s="1259"/>
    </row>
    <row r="15" spans="1:15" x14ac:dyDescent="0.25">
      <c r="A15" s="1292" t="s">
        <v>677</v>
      </c>
      <c r="B15" s="1254" t="s">
        <v>807</v>
      </c>
      <c r="C15" s="1301">
        <f>+'1'!$K$27</f>
        <v>0</v>
      </c>
      <c r="D15" s="1311" t="s">
        <v>677</v>
      </c>
      <c r="E15" s="1254" t="s">
        <v>807</v>
      </c>
      <c r="F15" s="1320">
        <f>+'14'!$I$40</f>
        <v>0</v>
      </c>
      <c r="G15" s="1265">
        <f>+F15-C15</f>
        <v>0</v>
      </c>
      <c r="H15" s="1253"/>
    </row>
    <row r="16" spans="1:15" x14ac:dyDescent="0.25">
      <c r="A16" s="1293" t="s">
        <v>678</v>
      </c>
      <c r="B16" s="1249" t="s">
        <v>808</v>
      </c>
      <c r="C16" s="1302">
        <f>+'1'!$K$76</f>
        <v>0</v>
      </c>
      <c r="D16" s="1312" t="s">
        <v>678</v>
      </c>
      <c r="E16" s="1249" t="s">
        <v>808</v>
      </c>
      <c r="F16" s="1321">
        <f>+'14'!$W$40</f>
        <v>0</v>
      </c>
      <c r="G16" s="1264">
        <f>+F16-C16</f>
        <v>0</v>
      </c>
      <c r="H16" s="1248"/>
    </row>
    <row r="17" spans="1:10" x14ac:dyDescent="0.25">
      <c r="A17" s="1912"/>
      <c r="B17" s="1910"/>
      <c r="C17" s="1909"/>
      <c r="D17" s="1911"/>
      <c r="E17" s="1910"/>
      <c r="F17" s="1909"/>
      <c r="G17" s="1908"/>
      <c r="H17" s="1907"/>
    </row>
    <row r="18" spans="1:10" ht="20.05" customHeight="1" x14ac:dyDescent="0.25">
      <c r="A18" s="1291" t="s">
        <v>806</v>
      </c>
      <c r="B18" s="1918" t="s">
        <v>1044</v>
      </c>
      <c r="C18" s="1300"/>
      <c r="D18" s="1310" t="s">
        <v>1016</v>
      </c>
      <c r="E18" s="1918" t="s">
        <v>1044</v>
      </c>
      <c r="F18" s="1319"/>
      <c r="G18" s="1259"/>
    </row>
    <row r="19" spans="1:10" x14ac:dyDescent="0.25">
      <c r="A19" s="1292" t="s">
        <v>677</v>
      </c>
      <c r="B19" s="1254" t="s">
        <v>1030</v>
      </c>
      <c r="C19" s="1301">
        <f>+'1'!$K$28</f>
        <v>0</v>
      </c>
      <c r="D19" s="1311" t="s">
        <v>1027</v>
      </c>
      <c r="E19" s="1254" t="s">
        <v>1030</v>
      </c>
      <c r="F19" s="1323" t="str">
        <f>IF('11-EXEC'!$J$9="Miscellaneous Expense",+'11-EXEC'!$M$40,"N/A")</f>
        <v>N/A</v>
      </c>
      <c r="G19" s="1262" t="str">
        <f>+'1'!$O$77</f>
        <v>N/A</v>
      </c>
      <c r="H19" s="1253"/>
      <c r="J19" s="923" t="s">
        <v>1308</v>
      </c>
    </row>
    <row r="20" spans="1:10" x14ac:dyDescent="0.25">
      <c r="A20" s="1294" t="s">
        <v>678</v>
      </c>
      <c r="B20" s="1251" t="s">
        <v>1029</v>
      </c>
      <c r="C20" s="1304">
        <f>+'1'!$K$77</f>
        <v>0</v>
      </c>
      <c r="D20" s="1314" t="s">
        <v>1025</v>
      </c>
      <c r="E20" s="1251" t="s">
        <v>1029</v>
      </c>
      <c r="F20" s="1324" t="str">
        <f>IF('11-EXEC'!$J$9="Miscellaneous Expense",+'11-EXEC'!$N$40,"N/A")</f>
        <v>N/A</v>
      </c>
      <c r="G20" s="1261" t="str">
        <f>+'1'!$O$77</f>
        <v>N/A</v>
      </c>
      <c r="H20" s="926"/>
      <c r="J20" s="923" t="s">
        <v>1307</v>
      </c>
    </row>
    <row r="21" spans="1:10" x14ac:dyDescent="0.25">
      <c r="A21" s="1294" t="s">
        <v>1023</v>
      </c>
      <c r="B21" s="1251" t="s">
        <v>1028</v>
      </c>
      <c r="C21" s="1304">
        <f>+'1'!$K$124</f>
        <v>0</v>
      </c>
      <c r="D21" s="1314" t="s">
        <v>1022</v>
      </c>
      <c r="E21" s="1251" t="s">
        <v>1028</v>
      </c>
      <c r="F21" s="1324" t="str">
        <f>IF('11-EXEC'!$J$9="Miscellaneous Expense",+'11-EXEC'!$L$40,"N/A")</f>
        <v>N/A</v>
      </c>
      <c r="G21" s="1261" t="str">
        <f>+'1'!$L$124</f>
        <v>N/A</v>
      </c>
      <c r="H21" s="926"/>
      <c r="J21" s="923" t="s">
        <v>1306</v>
      </c>
    </row>
    <row r="22" spans="1:10" x14ac:dyDescent="0.25">
      <c r="A22" s="1294" t="s">
        <v>677</v>
      </c>
      <c r="B22" s="1251" t="s">
        <v>1026</v>
      </c>
      <c r="C22" s="1304">
        <f>+'1'!$K$40</f>
        <v>0</v>
      </c>
      <c r="D22" s="1314" t="s">
        <v>1027</v>
      </c>
      <c r="E22" s="1251" t="s">
        <v>1026</v>
      </c>
      <c r="F22" s="1324" t="str">
        <f>IF('11-EXEC'!$J$9="Apportioned Costs",+'11-EXEC'!$M$40,"N/A")</f>
        <v>N/A</v>
      </c>
      <c r="G22" s="1261" t="str">
        <f>+'1'!$O$89</f>
        <v>N/A</v>
      </c>
      <c r="H22" s="926"/>
    </row>
    <row r="23" spans="1:10" x14ac:dyDescent="0.25">
      <c r="A23" s="1294" t="s">
        <v>678</v>
      </c>
      <c r="B23" s="1251" t="s">
        <v>1024</v>
      </c>
      <c r="C23" s="1304">
        <f>+'1'!$K$89</f>
        <v>0</v>
      </c>
      <c r="D23" s="1314" t="s">
        <v>1025</v>
      </c>
      <c r="E23" s="1251" t="s">
        <v>1024</v>
      </c>
      <c r="F23" s="1324" t="str">
        <f>IF('11-EXEC'!$J$9="Apportioned Costs",+'11-EXEC'!$N$40,"N/A")</f>
        <v>N/A</v>
      </c>
      <c r="G23" s="1261" t="str">
        <f>+'1'!$O$89</f>
        <v>N/A</v>
      </c>
      <c r="H23" s="926"/>
    </row>
    <row r="24" spans="1:10" x14ac:dyDescent="0.25">
      <c r="A24" s="1293" t="s">
        <v>1023</v>
      </c>
      <c r="B24" s="1249" t="s">
        <v>1021</v>
      </c>
      <c r="C24" s="1302">
        <f>+'1'!$K$136</f>
        <v>0</v>
      </c>
      <c r="D24" s="1312" t="s">
        <v>1022</v>
      </c>
      <c r="E24" s="1249" t="s">
        <v>1021</v>
      </c>
      <c r="F24" s="1325" t="str">
        <f>IF('11-EXEC'!$J$9="Apportioned Costs",+'11-EXEC'!$L$40,"N/A")</f>
        <v>N/A</v>
      </c>
      <c r="G24" s="1260" t="str">
        <f>+'1'!$L$136</f>
        <v>N/A</v>
      </c>
      <c r="H24" s="1248"/>
    </row>
    <row r="25" spans="1:10" x14ac:dyDescent="0.25">
      <c r="A25" s="1912"/>
      <c r="B25" s="1910"/>
      <c r="C25" s="1909"/>
      <c r="D25" s="1911"/>
      <c r="E25" s="1910"/>
      <c r="F25" s="1909"/>
      <c r="G25" s="1908"/>
      <c r="H25" s="1907"/>
    </row>
    <row r="26" spans="1:10" ht="20.05" customHeight="1" x14ac:dyDescent="0.25">
      <c r="A26" s="1289" t="s">
        <v>806</v>
      </c>
      <c r="B26" s="1258" t="s">
        <v>1020</v>
      </c>
      <c r="C26" s="1303">
        <f>+'1'!$K$45</f>
        <v>0</v>
      </c>
      <c r="D26" s="1308" t="s">
        <v>1019</v>
      </c>
      <c r="E26" s="1915" t="s">
        <v>1018</v>
      </c>
      <c r="F26" s="1326">
        <f>+'4'!$J$46</f>
        <v>0</v>
      </c>
      <c r="G26" s="1045">
        <f>+F26+C26</f>
        <v>0</v>
      </c>
      <c r="H26" s="1258" t="str">
        <f>+'1'!$L$45</f>
        <v>ok</v>
      </c>
    </row>
    <row r="27" spans="1:10" x14ac:dyDescent="0.25">
      <c r="A27" s="1912"/>
      <c r="B27" s="1910"/>
      <c r="C27" s="1909"/>
      <c r="D27" s="1911"/>
      <c r="E27" s="1910"/>
      <c r="F27" s="1909"/>
      <c r="G27" s="1908"/>
      <c r="H27" s="1907"/>
    </row>
    <row r="28" spans="1:10" ht="19.45" customHeight="1" x14ac:dyDescent="0.25">
      <c r="A28" s="1295" t="s">
        <v>1033</v>
      </c>
      <c r="B28" s="1270" t="s">
        <v>1305</v>
      </c>
      <c r="C28" s="1305">
        <f>+'Cover Page'!F61</f>
        <v>0</v>
      </c>
      <c r="D28" s="1315"/>
      <c r="E28" s="1273"/>
      <c r="F28" s="1327"/>
      <c r="G28" s="1917"/>
      <c r="H28" s="1271"/>
    </row>
    <row r="29" spans="1:10" x14ac:dyDescent="0.25">
      <c r="A29" s="1296" t="s">
        <v>1033</v>
      </c>
      <c r="B29" s="1272" t="s">
        <v>1036</v>
      </c>
      <c r="C29" s="1306">
        <f>MAX('Cover Page'!E39,'Cover Page'!E40)</f>
        <v>0</v>
      </c>
      <c r="D29" s="1316"/>
      <c r="E29" s="926" t="s">
        <v>1190</v>
      </c>
      <c r="F29" s="1306" t="e">
        <f>+F30/C28</f>
        <v>#DIV/0!</v>
      </c>
      <c r="G29" s="1916"/>
      <c r="H29" s="926"/>
    </row>
    <row r="30" spans="1:10" ht="28.8" x14ac:dyDescent="0.25">
      <c r="A30" s="1297" t="s">
        <v>1037</v>
      </c>
      <c r="B30" s="1274" t="s">
        <v>1038</v>
      </c>
      <c r="C30" s="1307">
        <f>+C28*C29</f>
        <v>0</v>
      </c>
      <c r="D30" s="1309" t="s">
        <v>1039</v>
      </c>
      <c r="E30" s="925" t="s">
        <v>1040</v>
      </c>
      <c r="F30" s="1328">
        <f>+'4'!H16</f>
        <v>0</v>
      </c>
      <c r="G30" s="1264">
        <f>+F30-C30</f>
        <v>0</v>
      </c>
      <c r="H30" s="1267" t="s">
        <v>1304</v>
      </c>
    </row>
    <row r="31" spans="1:10" x14ac:dyDescent="0.25">
      <c r="A31" s="1912"/>
      <c r="B31" s="1910"/>
      <c r="C31" s="1909"/>
      <c r="D31" s="1911"/>
      <c r="E31" s="1910"/>
      <c r="F31" s="1909"/>
      <c r="G31" s="1908"/>
      <c r="H31" s="1907"/>
    </row>
    <row r="32" spans="1:10" ht="43.2" x14ac:dyDescent="0.25">
      <c r="A32" s="1289" t="s">
        <v>1016</v>
      </c>
      <c r="B32" s="1258" t="s">
        <v>1017</v>
      </c>
      <c r="C32" s="1303">
        <f>SUM('11-EXEC'!$E$15:$E$38)</f>
        <v>0</v>
      </c>
      <c r="D32" s="1308" t="s">
        <v>1016</v>
      </c>
      <c r="E32" s="1915" t="s">
        <v>1015</v>
      </c>
      <c r="F32" s="1914">
        <f>+'11-EXEC'!$J$9</f>
        <v>0</v>
      </c>
      <c r="G32" s="1913" t="str">
        <f>IF(AND(C32&gt;0,F32=0),"Complete Dropdown","ok")</f>
        <v>ok</v>
      </c>
      <c r="H32" s="1257" t="s">
        <v>1014</v>
      </c>
    </row>
    <row r="33" spans="1:8" x14ac:dyDescent="0.25">
      <c r="A33" s="1912"/>
      <c r="B33" s="1910"/>
      <c r="C33" s="1909"/>
      <c r="D33" s="1911"/>
      <c r="E33" s="1910"/>
      <c r="F33" s="1909"/>
      <c r="G33" s="1908"/>
      <c r="H33" s="1907"/>
    </row>
    <row r="34" spans="1:8" x14ac:dyDescent="0.25">
      <c r="A34" s="1291"/>
      <c r="B34" s="1712" t="s">
        <v>811</v>
      </c>
      <c r="C34" s="1712"/>
      <c r="D34" s="1329"/>
      <c r="E34" s="1712" t="s">
        <v>812</v>
      </c>
      <c r="F34" s="1713"/>
      <c r="G34" s="1256"/>
    </row>
    <row r="35" spans="1:8" x14ac:dyDescent="0.25">
      <c r="A35" s="1255" t="s">
        <v>1012</v>
      </c>
      <c r="B35" s="1906" t="s">
        <v>254</v>
      </c>
      <c r="C35" s="1285">
        <f>+'6'!$K$12</f>
        <v>0</v>
      </c>
      <c r="D35" s="1330" t="s">
        <v>1011</v>
      </c>
      <c r="E35" s="1254" t="str">
        <f>+B35</f>
        <v>Buildings</v>
      </c>
      <c r="F35" s="1333">
        <f>+'6'!$F12</f>
        <v>0</v>
      </c>
      <c r="G35" s="1905" t="str">
        <f>+IF(C35-F35&gt;1, "Over Depr Warning","ok")</f>
        <v>ok</v>
      </c>
      <c r="H35" s="1253"/>
    </row>
    <row r="36" spans="1:8" x14ac:dyDescent="0.25">
      <c r="A36" s="1252" t="s">
        <v>1012</v>
      </c>
      <c r="B36" s="1904" t="s">
        <v>255</v>
      </c>
      <c r="C36" s="1287">
        <f>+'6'!$K13</f>
        <v>0</v>
      </c>
      <c r="D36" s="1331" t="s">
        <v>1011</v>
      </c>
      <c r="E36" s="1251" t="str">
        <f>+B36</f>
        <v>Fixed Equipment</v>
      </c>
      <c r="F36" s="1334">
        <f>+'6'!$F13</f>
        <v>0</v>
      </c>
      <c r="G36" s="1903" t="str">
        <f>+IF(C36-F36&gt;1, "Over Depr Warning","ok")</f>
        <v>ok</v>
      </c>
      <c r="H36" s="926"/>
    </row>
    <row r="37" spans="1:8" x14ac:dyDescent="0.25">
      <c r="A37" s="1252" t="s">
        <v>1012</v>
      </c>
      <c r="B37" s="1904" t="str">
        <f>+'6'!$B$14</f>
        <v>Other</v>
      </c>
      <c r="C37" s="1287">
        <f>+'6'!$K14</f>
        <v>0</v>
      </c>
      <c r="D37" s="1331" t="s">
        <v>1011</v>
      </c>
      <c r="E37" s="1251" t="str">
        <f>+B37</f>
        <v>Other</v>
      </c>
      <c r="F37" s="1334">
        <f>+'6'!$F14</f>
        <v>0</v>
      </c>
      <c r="G37" s="1903" t="str">
        <f>+IF(C37-F37&gt;1, "Over Depr Warning","ok")</f>
        <v>ok</v>
      </c>
      <c r="H37" s="926"/>
    </row>
    <row r="38" spans="1:8" x14ac:dyDescent="0.25">
      <c r="A38" s="1252" t="s">
        <v>1012</v>
      </c>
      <c r="B38" s="1904" t="s">
        <v>256</v>
      </c>
      <c r="C38" s="1287">
        <f>+'6'!$K17</f>
        <v>0</v>
      </c>
      <c r="D38" s="1331" t="s">
        <v>1011</v>
      </c>
      <c r="E38" s="1251" t="str">
        <f>+B38</f>
        <v>Movable Equipment</v>
      </c>
      <c r="F38" s="1334">
        <f>+'6'!$F17</f>
        <v>0</v>
      </c>
      <c r="G38" s="1903" t="str">
        <f>+IF(C38-F38&gt;1, "Over Depr Warning","ok")</f>
        <v>ok</v>
      </c>
      <c r="H38" s="926"/>
    </row>
    <row r="39" spans="1:8" x14ac:dyDescent="0.25">
      <c r="A39" s="1252" t="s">
        <v>1012</v>
      </c>
      <c r="B39" s="1904" t="str">
        <f>+'6'!$B$18</f>
        <v>Other</v>
      </c>
      <c r="C39" s="1287">
        <f>+'6'!$K18</f>
        <v>0</v>
      </c>
      <c r="D39" s="1331" t="s">
        <v>1011</v>
      </c>
      <c r="E39" s="1251" t="str">
        <f>+B39</f>
        <v>Other</v>
      </c>
      <c r="F39" s="1334">
        <f>+'6'!$F18</f>
        <v>0</v>
      </c>
      <c r="G39" s="1903" t="str">
        <f>+IF(C39-F39&gt;1, "Over Depr Warning","ok")</f>
        <v>ok</v>
      </c>
      <c r="H39" s="926"/>
    </row>
    <row r="40" spans="1:8" x14ac:dyDescent="0.25">
      <c r="A40" s="1252" t="s">
        <v>1012</v>
      </c>
      <c r="B40" s="1904" t="s">
        <v>257</v>
      </c>
      <c r="C40" s="1287">
        <f>+'6'!$K19</f>
        <v>0</v>
      </c>
      <c r="D40" s="1331" t="s">
        <v>1011</v>
      </c>
      <c r="E40" s="1251" t="str">
        <f>+B40</f>
        <v>Transportation Equip</v>
      </c>
      <c r="F40" s="1334">
        <f>+'6'!$F19</f>
        <v>0</v>
      </c>
      <c r="G40" s="1903" t="str">
        <f>+IF(C40-F40&gt;1, "Over Depr Warning","ok")</f>
        <v>ok</v>
      </c>
      <c r="H40" s="926"/>
    </row>
    <row r="41" spans="1:8" x14ac:dyDescent="0.25">
      <c r="A41" s="1252" t="s">
        <v>1012</v>
      </c>
      <c r="B41" s="1904" t="str">
        <f>+'6'!$B$20</f>
        <v>Amortization (b)</v>
      </c>
      <c r="C41" s="1287">
        <f>+'6'!$K20</f>
        <v>0</v>
      </c>
      <c r="D41" s="1331" t="s">
        <v>1011</v>
      </c>
      <c r="E41" s="1251" t="str">
        <f>+B41</f>
        <v>Amortization (b)</v>
      </c>
      <c r="F41" s="1334">
        <f>+'6'!$F20</f>
        <v>0</v>
      </c>
      <c r="G41" s="1903" t="str">
        <f>+IF(C41-F41&gt;1, "Over Depr Warning","ok")</f>
        <v>ok</v>
      </c>
      <c r="H41" s="926"/>
    </row>
    <row r="42" spans="1:8" x14ac:dyDescent="0.25">
      <c r="A42" s="1250" t="s">
        <v>1012</v>
      </c>
      <c r="B42" s="1902" t="s">
        <v>258</v>
      </c>
      <c r="C42" s="1286">
        <f>+'6'!$K21</f>
        <v>0</v>
      </c>
      <c r="D42" s="1332" t="s">
        <v>1011</v>
      </c>
      <c r="E42" s="1249" t="str">
        <f>+B42</f>
        <v>Start Up Costs</v>
      </c>
      <c r="F42" s="1321">
        <f>+'6'!$F21</f>
        <v>0</v>
      </c>
      <c r="G42" s="1901" t="str">
        <f>+IF(C42-F42&gt;1, "Over Depr Warning","ok")</f>
        <v>ok</v>
      </c>
      <c r="H42" s="1248"/>
    </row>
    <row r="44" spans="1:8" x14ac:dyDescent="0.25">
      <c r="A44" s="924" t="s">
        <v>813</v>
      </c>
    </row>
  </sheetData>
  <sheetProtection algorithmName="SHA-512" hashValue="lTxUa3LCIxmnIy2r7zJUn+UnIjfT0o82kFbbDwyFGxrhGgeSPEDzZFbYsqQ2MdkRE8W23hrh8wMZAjCb54N77w==" saltValue="G2+tX6uGisiUfsr2l0J85g==" spinCount="100000" sheet="1" objects="1" scenarios="1"/>
  <mergeCells count="8">
    <mergeCell ref="J8:O8"/>
    <mergeCell ref="A2:H2"/>
    <mergeCell ref="B34:C34"/>
    <mergeCell ref="E34:F34"/>
    <mergeCell ref="C5:E5"/>
    <mergeCell ref="F4:G4"/>
    <mergeCell ref="F5:G5"/>
    <mergeCell ref="A5:B5"/>
  </mergeCells>
  <conditionalFormatting sqref="A7">
    <cfRule type="expression" dxfId="44" priority="12">
      <formula>CELL("PROTECT",A7)=0</formula>
    </cfRule>
  </conditionalFormatting>
  <conditionalFormatting sqref="A4:E4">
    <cfRule type="expression" dxfId="43" priority="13">
      <formula>CELL("PROTECT",A4)=0</formula>
    </cfRule>
  </conditionalFormatting>
  <conditionalFormatting sqref="B18">
    <cfRule type="expression" dxfId="42" priority="10">
      <formula>CELL("Protect",B18)=0</formula>
    </cfRule>
  </conditionalFormatting>
  <conditionalFormatting sqref="B35:B42">
    <cfRule type="expression" dxfId="41" priority="8">
      <formula>CELL("protect",B35)=0</formula>
    </cfRule>
  </conditionalFormatting>
  <conditionalFormatting sqref="C12">
    <cfRule type="cellIs" dxfId="40" priority="4" operator="greaterThanOrEqual">
      <formula>1</formula>
    </cfRule>
  </conditionalFormatting>
  <conditionalFormatting sqref="D7">
    <cfRule type="expression" dxfId="39" priority="7">
      <formula>CELL("PROTECT",D7)=0</formula>
    </cfRule>
  </conditionalFormatting>
  <conditionalFormatting sqref="E14">
    <cfRule type="expression" dxfId="38" priority="6">
      <formula>CELL("Protect",E14)=0</formula>
    </cfRule>
  </conditionalFormatting>
  <conditionalFormatting sqref="E18">
    <cfRule type="expression" dxfId="37" priority="3">
      <formula>CELL("Protect",E18)=0</formula>
    </cfRule>
  </conditionalFormatting>
  <conditionalFormatting sqref="E26 E28:E30 E32">
    <cfRule type="expression" dxfId="36" priority="9">
      <formula>CELL("Protect",E26)=0</formula>
    </cfRule>
  </conditionalFormatting>
  <conditionalFormatting sqref="F5">
    <cfRule type="expression" dxfId="35" priority="2">
      <formula>CELL("protect",F5)=0</formula>
    </cfRule>
  </conditionalFormatting>
  <conditionalFormatting sqref="F4:G4 B14">
    <cfRule type="expression" dxfId="34" priority="11">
      <formula>CELL("Protect",B4)=0</formula>
    </cfRule>
  </conditionalFormatting>
  <conditionalFormatting sqref="G15:G16 G12">
    <cfRule type="cellIs" dxfId="33" priority="5" operator="greaterThanOrEqual">
      <formula>1</formula>
    </cfRule>
  </conditionalFormatting>
  <conditionalFormatting sqref="G30">
    <cfRule type="cellIs" dxfId="32" priority="1" operator="greaterThanOrEqual">
      <formula>1</formula>
    </cfRule>
  </conditionalFormatting>
  <printOptions horizontalCentered="1" verticalCentered="1"/>
  <pageMargins left="0.15" right="0.15" top="0.31" bottom="0.32" header="0.3" footer="0.3"/>
  <pageSetup scale="77" orientation="landscape"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46B37-ADF6-45A4-9FB6-38E476D7A3E1}">
  <dimension ref="A1:FU21"/>
  <sheetViews>
    <sheetView zoomScale="70" zoomScaleNormal="70" workbookViewId="0">
      <pane xSplit="1" ySplit="5" topLeftCell="DU6" activePane="bottomRight" state="frozen"/>
      <selection activeCell="I67" sqref="I67:J67"/>
      <selection pane="topRight" activeCell="I67" sqref="I67:J67"/>
      <selection pane="bottomLeft" activeCell="I67" sqref="I67:J67"/>
      <selection pane="bottomRight" activeCell="ET6" sqref="ET6"/>
    </sheetView>
  </sheetViews>
  <sheetFormatPr defaultColWidth="8.77734375" defaultRowHeight="15.65" x14ac:dyDescent="0.3"/>
  <cols>
    <col min="1" max="1" width="22.44140625" style="931" customWidth="1"/>
    <col min="2" max="2" width="26.77734375" style="931" customWidth="1"/>
    <col min="3" max="3" width="9.88671875" style="931" customWidth="1"/>
    <col min="4" max="4" width="9.77734375" style="931" customWidth="1"/>
    <col min="5" max="10" width="8.77734375" style="931"/>
    <col min="11" max="11" width="9.44140625" style="931" bestFit="1" customWidth="1"/>
    <col min="12" max="16" width="8.77734375" style="931"/>
    <col min="17" max="18" width="9.44140625" style="931" bestFit="1" customWidth="1"/>
    <col min="19" max="19" width="9.44140625" style="931" customWidth="1"/>
    <col min="20" max="20" width="8.77734375" style="931"/>
    <col min="21" max="22" width="11.109375" style="931" customWidth="1"/>
    <col min="23" max="23" width="10.33203125" style="931" bestFit="1" customWidth="1"/>
    <col min="24" max="28" width="8.77734375" style="931"/>
    <col min="29" max="29" width="9.21875" style="931" customWidth="1"/>
    <col min="30" max="31" width="9.77734375" style="931" customWidth="1"/>
    <col min="32" max="33" width="8.77734375" style="931"/>
    <col min="34" max="34" width="10.5546875" style="931" customWidth="1"/>
    <col min="35" max="35" width="8.88671875" style="931" customWidth="1"/>
    <col min="36" max="36" width="10.33203125" style="931" bestFit="1" customWidth="1"/>
    <col min="37" max="48" width="8.77734375" style="931"/>
    <col min="49" max="49" width="9.109375" style="931" customWidth="1"/>
    <col min="50" max="54" width="8.77734375" style="931"/>
    <col min="55" max="55" width="8.88671875" style="931" customWidth="1"/>
    <col min="56" max="56" width="8.77734375" style="931"/>
    <col min="57" max="59" width="9.21875" style="931" customWidth="1"/>
    <col min="60" max="60" width="9.109375" style="931" customWidth="1"/>
    <col min="61" max="61" width="9.88671875" style="931" customWidth="1"/>
    <col min="62" max="64" width="9" style="931" customWidth="1"/>
    <col min="65" max="67" width="8.77734375" style="931"/>
    <col min="68" max="68" width="9.44140625" style="931" customWidth="1"/>
    <col min="69" max="70" width="10.33203125" style="931" bestFit="1" customWidth="1"/>
    <col min="71" max="83" width="9.44140625" style="931" customWidth="1"/>
    <col min="84" max="94" width="8.77734375" style="931"/>
    <col min="95" max="95" width="9.33203125" style="931" bestFit="1" customWidth="1"/>
    <col min="96" max="97" width="8.77734375" style="931"/>
    <col min="98" max="99" width="9.33203125" style="931" bestFit="1" customWidth="1"/>
    <col min="100" max="100" width="9.77734375" style="931" customWidth="1"/>
    <col min="101" max="101" width="8.77734375" style="931"/>
    <col min="102" max="102" width="9.33203125" style="931" bestFit="1" customWidth="1"/>
    <col min="103" max="103" width="9.109375" style="931" customWidth="1"/>
    <col min="104" max="104" width="8.77734375" style="931"/>
    <col min="105" max="105" width="9.33203125" style="931" bestFit="1" customWidth="1"/>
    <col min="106" max="106" width="9.6640625" style="931" customWidth="1"/>
    <col min="107" max="121" width="8.77734375" style="931"/>
    <col min="122" max="122" width="11.109375" style="931" customWidth="1"/>
    <col min="123" max="124" width="9.21875" style="931" customWidth="1"/>
    <col min="125" max="127" width="9.33203125" style="931" customWidth="1"/>
    <col min="128" max="151" width="9.44140625" style="931" customWidth="1"/>
    <col min="152" max="16384" width="8.77734375" style="931"/>
  </cols>
  <sheetData>
    <row r="1" spans="1:177" s="923" customFormat="1" ht="23.95" customHeight="1" x14ac:dyDescent="0.3">
      <c r="A1" s="1715" t="s">
        <v>1125</v>
      </c>
      <c r="B1" s="1715"/>
      <c r="C1" s="1715"/>
      <c r="D1" s="1715"/>
      <c r="E1" s="1715"/>
      <c r="F1" s="1715"/>
      <c r="G1" s="1715"/>
      <c r="H1" s="1715"/>
      <c r="I1" s="1715"/>
      <c r="J1" s="1960" t="s">
        <v>1444</v>
      </c>
      <c r="K1" s="931"/>
      <c r="L1" s="931"/>
      <c r="M1" s="931"/>
      <c r="N1" s="931"/>
      <c r="O1" s="931"/>
      <c r="P1" s="931"/>
      <c r="Q1" s="931"/>
      <c r="R1" s="931"/>
      <c r="S1" s="1360" t="s">
        <v>1148</v>
      </c>
      <c r="T1" s="931"/>
      <c r="U1" s="931"/>
      <c r="V1" s="931"/>
      <c r="W1" s="931"/>
      <c r="X1" s="931"/>
      <c r="Y1" s="931"/>
      <c r="Z1" s="931"/>
      <c r="AA1" s="931"/>
      <c r="AB1" s="931"/>
      <c r="AC1" s="931"/>
      <c r="AD1" s="931"/>
      <c r="AE1" s="1360" t="s">
        <v>1442</v>
      </c>
      <c r="AF1" s="1360" t="s">
        <v>1443</v>
      </c>
      <c r="AG1" s="1360" t="s">
        <v>1148</v>
      </c>
      <c r="AH1" s="1360" t="s">
        <v>1148</v>
      </c>
      <c r="AI1" s="1360" t="s">
        <v>1442</v>
      </c>
      <c r="AJ1" s="931"/>
      <c r="AK1" s="931"/>
      <c r="AL1" s="931"/>
      <c r="AM1" s="931"/>
      <c r="AN1" s="931"/>
      <c r="AO1" s="931"/>
      <c r="AP1" s="931"/>
      <c r="AQ1" s="931"/>
      <c r="AR1" s="931"/>
      <c r="AS1" s="931"/>
      <c r="AT1" s="931"/>
      <c r="AU1" s="931"/>
      <c r="AV1" s="931"/>
      <c r="AW1" s="931"/>
      <c r="AX1" s="931"/>
      <c r="AY1" s="931"/>
      <c r="AZ1" s="931"/>
      <c r="BA1" s="931"/>
      <c r="BB1" s="931"/>
      <c r="BC1" s="931"/>
      <c r="BD1" s="931"/>
      <c r="BE1" s="931"/>
      <c r="BF1" s="931"/>
      <c r="BG1" s="931"/>
      <c r="BH1" s="931"/>
      <c r="BI1" s="931"/>
      <c r="BJ1" s="931"/>
      <c r="BK1" s="931"/>
      <c r="BL1" s="931"/>
      <c r="BM1" s="931"/>
      <c r="BN1" s="1360" t="s">
        <v>1149</v>
      </c>
      <c r="BO1" s="1360" t="s">
        <v>1148</v>
      </c>
      <c r="BP1" s="1360"/>
      <c r="BQ1" s="1360"/>
      <c r="BR1" s="1360" t="s">
        <v>1149</v>
      </c>
      <c r="BS1" s="931"/>
      <c r="BT1" s="931"/>
      <c r="BU1" s="931"/>
      <c r="BV1" s="1360" t="s">
        <v>1148</v>
      </c>
      <c r="BW1" s="1360" t="s">
        <v>1148</v>
      </c>
      <c r="BX1" s="1360" t="s">
        <v>1148</v>
      </c>
      <c r="BY1" s="931"/>
      <c r="BZ1" s="931"/>
      <c r="CA1" s="931"/>
      <c r="CB1" s="931"/>
      <c r="CC1" s="931"/>
      <c r="CD1" s="931"/>
      <c r="CE1" s="931"/>
      <c r="CF1" s="931"/>
      <c r="CG1" s="931"/>
      <c r="CH1" s="931"/>
      <c r="CI1" s="931"/>
      <c r="CJ1" s="931"/>
      <c r="CK1" s="931"/>
      <c r="CL1" s="931"/>
      <c r="CM1" s="931"/>
      <c r="CN1" s="931"/>
      <c r="CO1" s="931"/>
      <c r="CP1" s="931"/>
      <c r="CQ1" s="931"/>
      <c r="CR1" s="931"/>
      <c r="CS1" s="931"/>
      <c r="CT1" s="931"/>
      <c r="CU1" s="931"/>
      <c r="CV1" s="931"/>
      <c r="CW1" s="931"/>
      <c r="CX1" s="931"/>
      <c r="CY1" s="931"/>
      <c r="CZ1" s="931"/>
      <c r="DA1" s="931"/>
      <c r="DB1" s="931"/>
      <c r="DC1" s="931"/>
      <c r="DD1" s="931"/>
      <c r="DE1" s="931"/>
      <c r="DF1" s="931"/>
      <c r="DG1" s="931"/>
      <c r="DH1" s="931"/>
      <c r="DI1" s="931"/>
      <c r="DJ1" s="931"/>
      <c r="DK1" s="931"/>
      <c r="DL1" s="931"/>
      <c r="DM1" s="931"/>
      <c r="DN1" s="931"/>
      <c r="DO1" s="931"/>
      <c r="DP1" s="931"/>
      <c r="DQ1" s="931"/>
      <c r="DR1" s="1360" t="s">
        <v>1148</v>
      </c>
      <c r="DS1" s="1360" t="s">
        <v>1148</v>
      </c>
      <c r="DT1" s="931"/>
      <c r="DU1" s="931"/>
      <c r="DV1" s="931"/>
      <c r="DW1" s="931"/>
      <c r="DX1" s="931"/>
      <c r="DY1" s="931"/>
      <c r="DZ1" s="1360" t="s">
        <v>1148</v>
      </c>
      <c r="EA1" s="931"/>
      <c r="EB1" s="1360" t="s">
        <v>1148</v>
      </c>
      <c r="EC1" s="1360" t="s">
        <v>1148</v>
      </c>
      <c r="ED1" s="1360" t="s">
        <v>1148</v>
      </c>
      <c r="EE1" s="1360" t="s">
        <v>1148</v>
      </c>
      <c r="EF1" s="1360" t="s">
        <v>1148</v>
      </c>
      <c r="EG1" s="1360" t="s">
        <v>1148</v>
      </c>
      <c r="EH1" s="1360" t="s">
        <v>1148</v>
      </c>
      <c r="EI1" s="1360" t="s">
        <v>1148</v>
      </c>
      <c r="EJ1" s="1360" t="s">
        <v>1148</v>
      </c>
      <c r="EK1" s="1360" t="s">
        <v>1148</v>
      </c>
      <c r="EL1" s="1360" t="s">
        <v>1148</v>
      </c>
      <c r="EM1" s="1360" t="s">
        <v>1148</v>
      </c>
      <c r="EN1" s="1360" t="s">
        <v>1148</v>
      </c>
      <c r="EO1" s="1360" t="s">
        <v>1148</v>
      </c>
      <c r="EP1" s="1360" t="s">
        <v>1148</v>
      </c>
      <c r="EQ1" s="1360" t="s">
        <v>1148</v>
      </c>
      <c r="ER1" s="1360" t="s">
        <v>1148</v>
      </c>
      <c r="ES1" s="1360" t="s">
        <v>1148</v>
      </c>
      <c r="ET1" s="1360" t="s">
        <v>1148</v>
      </c>
      <c r="EU1" s="1360" t="s">
        <v>1148</v>
      </c>
      <c r="EV1" s="1360" t="s">
        <v>1148</v>
      </c>
      <c r="EW1" s="931"/>
      <c r="EX1" s="931"/>
      <c r="EY1" s="1360" t="s">
        <v>1148</v>
      </c>
      <c r="EZ1" s="1360" t="s">
        <v>1148</v>
      </c>
      <c r="FA1" s="1360" t="s">
        <v>1148</v>
      </c>
      <c r="FB1" s="1360" t="s">
        <v>1148</v>
      </c>
      <c r="FC1" s="1360" t="s">
        <v>1148</v>
      </c>
      <c r="FD1" s="1360" t="s">
        <v>1148</v>
      </c>
      <c r="FE1" s="1360" t="s">
        <v>1148</v>
      </c>
      <c r="FF1" s="1360" t="s">
        <v>1148</v>
      </c>
      <c r="FG1" s="1360" t="s">
        <v>1148</v>
      </c>
      <c r="FH1" s="1360" t="s">
        <v>1148</v>
      </c>
      <c r="FI1" s="1360" t="s">
        <v>1148</v>
      </c>
      <c r="FJ1" s="1360" t="s">
        <v>1148</v>
      </c>
      <c r="FK1" s="1360" t="s">
        <v>1148</v>
      </c>
      <c r="FL1" s="1360" t="s">
        <v>1148</v>
      </c>
      <c r="FM1" s="1360" t="s">
        <v>1148</v>
      </c>
      <c r="FN1" s="1360" t="s">
        <v>1148</v>
      </c>
      <c r="FO1" s="1360" t="s">
        <v>1148</v>
      </c>
      <c r="FP1" s="1360" t="s">
        <v>1148</v>
      </c>
      <c r="FQ1" s="1360" t="s">
        <v>1148</v>
      </c>
      <c r="FR1" s="1360" t="s">
        <v>1148</v>
      </c>
      <c r="FS1" s="1360" t="s">
        <v>1148</v>
      </c>
      <c r="FT1" s="1360" t="s">
        <v>1148</v>
      </c>
      <c r="FU1" s="1360" t="s">
        <v>1148</v>
      </c>
    </row>
    <row r="2" spans="1:177" x14ac:dyDescent="0.3">
      <c r="A2" s="931" t="s">
        <v>1124</v>
      </c>
    </row>
    <row r="3" spans="1:177" ht="51.05" customHeight="1" x14ac:dyDescent="0.3">
      <c r="A3" s="933" t="s">
        <v>679</v>
      </c>
      <c r="B3" s="1951" t="s">
        <v>765</v>
      </c>
      <c r="C3" s="1951" t="s">
        <v>765</v>
      </c>
      <c r="D3" s="1951" t="s">
        <v>765</v>
      </c>
      <c r="E3" s="1951" t="s">
        <v>765</v>
      </c>
      <c r="F3" s="1951" t="s">
        <v>763</v>
      </c>
      <c r="G3" s="1951" t="s">
        <v>764</v>
      </c>
      <c r="H3" s="1951" t="s">
        <v>693</v>
      </c>
      <c r="I3" s="1951" t="s">
        <v>694</v>
      </c>
      <c r="J3" s="1951" t="s">
        <v>695</v>
      </c>
      <c r="K3" s="1951" t="s">
        <v>695</v>
      </c>
      <c r="L3" s="1951" t="s">
        <v>1147</v>
      </c>
      <c r="M3" s="1951" t="s">
        <v>1123</v>
      </c>
      <c r="N3" s="1951" t="s">
        <v>1161</v>
      </c>
      <c r="O3" s="1951" t="s">
        <v>1162</v>
      </c>
      <c r="P3" s="1951" t="s">
        <v>1163</v>
      </c>
      <c r="Q3" s="1951" t="s">
        <v>1156</v>
      </c>
      <c r="R3" s="1951" t="s">
        <v>1155</v>
      </c>
      <c r="S3" s="1951" t="s">
        <v>1228</v>
      </c>
      <c r="T3" s="1951" t="s">
        <v>698</v>
      </c>
      <c r="U3" s="1951" t="s">
        <v>1122</v>
      </c>
      <c r="V3" s="1951" t="s">
        <v>1121</v>
      </c>
      <c r="W3" s="1951" t="s">
        <v>699</v>
      </c>
      <c r="X3" s="1951" t="s">
        <v>1120</v>
      </c>
      <c r="Y3" s="1951" t="s">
        <v>1119</v>
      </c>
      <c r="Z3" s="1951" t="s">
        <v>1118</v>
      </c>
      <c r="AA3" s="1951" t="s">
        <v>1441</v>
      </c>
      <c r="AB3" s="1951" t="s">
        <v>1116</v>
      </c>
      <c r="AC3" s="1951" t="s">
        <v>1115</v>
      </c>
      <c r="AD3" s="1951" t="s">
        <v>1114</v>
      </c>
      <c r="AE3" s="1951"/>
      <c r="AF3" s="1951" t="s">
        <v>1113</v>
      </c>
      <c r="AG3" s="1951" t="s">
        <v>1440</v>
      </c>
      <c r="AH3" s="1951" t="s">
        <v>1439</v>
      </c>
      <c r="AI3" s="1951" t="s">
        <v>1111</v>
      </c>
      <c r="AJ3" s="1951" t="s">
        <v>706</v>
      </c>
      <c r="AK3" s="1951" t="s">
        <v>707</v>
      </c>
      <c r="AL3" s="1951" t="s">
        <v>708</v>
      </c>
      <c r="AM3" s="1951" t="s">
        <v>710</v>
      </c>
      <c r="AN3" s="1951" t="s">
        <v>711</v>
      </c>
      <c r="AO3" s="1951" t="s">
        <v>712</v>
      </c>
      <c r="AP3" s="1951" t="s">
        <v>713</v>
      </c>
      <c r="AQ3" s="1951" t="s">
        <v>714</v>
      </c>
      <c r="AR3" s="1951" t="s">
        <v>715</v>
      </c>
      <c r="AS3" s="1951" t="s">
        <v>716</v>
      </c>
      <c r="AT3" s="1951" t="s">
        <v>717</v>
      </c>
      <c r="AU3" s="1951" t="s">
        <v>709</v>
      </c>
      <c r="AV3" s="1951" t="s">
        <v>718</v>
      </c>
      <c r="AW3" s="1951" t="s">
        <v>719</v>
      </c>
      <c r="AX3" s="1951" t="s">
        <v>1110</v>
      </c>
      <c r="AY3" s="1951" t="s">
        <v>720</v>
      </c>
      <c r="AZ3" s="1951" t="s">
        <v>721</v>
      </c>
      <c r="BA3" s="1951" t="s">
        <v>722</v>
      </c>
      <c r="BB3" s="1951" t="s">
        <v>723</v>
      </c>
      <c r="BC3" s="1951" t="s">
        <v>724</v>
      </c>
      <c r="BD3" s="1951" t="s">
        <v>725</v>
      </c>
      <c r="BE3" s="1951" t="s">
        <v>1109</v>
      </c>
      <c r="BF3" s="1951" t="s">
        <v>1108</v>
      </c>
      <c r="BG3" s="1951" t="s">
        <v>1107</v>
      </c>
      <c r="BH3" s="1951" t="s">
        <v>741</v>
      </c>
      <c r="BI3" s="1951" t="s">
        <v>1103</v>
      </c>
      <c r="BJ3" s="1951" t="s">
        <v>1106</v>
      </c>
      <c r="BK3" s="1951" t="s">
        <v>1105</v>
      </c>
      <c r="BL3" s="1951" t="s">
        <v>1104</v>
      </c>
      <c r="BM3" s="1951" t="s">
        <v>1103</v>
      </c>
      <c r="BN3" s="1951" t="s">
        <v>1104</v>
      </c>
      <c r="BO3" s="1951" t="s">
        <v>1227</v>
      </c>
      <c r="BP3" s="1951" t="s">
        <v>824</v>
      </c>
      <c r="BQ3" s="1951" t="s">
        <v>742</v>
      </c>
      <c r="BR3" s="1951" t="s">
        <v>1102</v>
      </c>
      <c r="BS3" s="1951" t="s">
        <v>745</v>
      </c>
      <c r="BT3" s="1951" t="s">
        <v>747</v>
      </c>
      <c r="BU3" s="1951" t="s">
        <v>747</v>
      </c>
      <c r="BV3" s="1951" t="s">
        <v>1438</v>
      </c>
      <c r="BW3" s="1951" t="s">
        <v>1437</v>
      </c>
      <c r="BX3" s="1951" t="s">
        <v>1436</v>
      </c>
      <c r="BY3" s="1951" t="s">
        <v>749</v>
      </c>
      <c r="BZ3" s="1951" t="s">
        <v>750</v>
      </c>
      <c r="CA3" s="1951" t="s">
        <v>751</v>
      </c>
      <c r="CB3" s="1951" t="s">
        <v>752</v>
      </c>
      <c r="CC3" s="1951" t="s">
        <v>1101</v>
      </c>
      <c r="CD3" s="1951" t="s">
        <v>753</v>
      </c>
      <c r="CE3" s="1951" t="s">
        <v>755</v>
      </c>
      <c r="CF3" s="1951" t="s">
        <v>757</v>
      </c>
      <c r="CG3" s="1951" t="s">
        <v>759</v>
      </c>
      <c r="CH3" s="932" t="s">
        <v>1146</v>
      </c>
      <c r="CI3" s="1951" t="s">
        <v>770</v>
      </c>
      <c r="CJ3" s="1951" t="s">
        <v>760</v>
      </c>
      <c r="CK3" s="1951" t="s">
        <v>760</v>
      </c>
      <c r="CL3" s="1951" t="s">
        <v>1100</v>
      </c>
      <c r="CM3" s="1951" t="s">
        <v>680</v>
      </c>
      <c r="CN3" s="1951" t="s">
        <v>777</v>
      </c>
      <c r="CO3" s="1951" t="s">
        <v>776</v>
      </c>
      <c r="CP3" s="1951" t="s">
        <v>778</v>
      </c>
      <c r="CQ3" s="1951" t="s">
        <v>779</v>
      </c>
      <c r="CR3" s="1951" t="s">
        <v>778</v>
      </c>
      <c r="CS3" s="1951" t="s">
        <v>815</v>
      </c>
      <c r="CT3" s="1951" t="s">
        <v>779</v>
      </c>
      <c r="CU3" s="1951" t="s">
        <v>816</v>
      </c>
      <c r="CV3" s="932" t="s">
        <v>1166</v>
      </c>
      <c r="CW3" s="932" t="s">
        <v>1177</v>
      </c>
      <c r="CX3" s="932" t="s">
        <v>1178</v>
      </c>
      <c r="CY3" s="932" t="s">
        <v>1179</v>
      </c>
      <c r="CZ3" s="932" t="s">
        <v>1184</v>
      </c>
      <c r="DA3" s="932" t="s">
        <v>1185</v>
      </c>
      <c r="DB3" s="932" t="s">
        <v>1186</v>
      </c>
      <c r="DC3" s="1951" t="s">
        <v>783</v>
      </c>
      <c r="DD3" s="1951" t="s">
        <v>784</v>
      </c>
      <c r="DE3" s="1951" t="s">
        <v>789</v>
      </c>
      <c r="DF3" s="1951" t="s">
        <v>790</v>
      </c>
      <c r="DG3" s="1951" t="s">
        <v>826</v>
      </c>
      <c r="DH3" s="1951" t="s">
        <v>1099</v>
      </c>
      <c r="DI3" s="1951" t="s">
        <v>1098</v>
      </c>
      <c r="DJ3" s="1951" t="s">
        <v>1097</v>
      </c>
      <c r="DK3" s="1951" t="s">
        <v>1096</v>
      </c>
      <c r="DL3" s="1951" t="s">
        <v>1092</v>
      </c>
      <c r="DM3" s="1951" t="s">
        <v>1095</v>
      </c>
      <c r="DN3" s="1951" t="s">
        <v>1094</v>
      </c>
      <c r="DO3" s="1951" t="s">
        <v>1093</v>
      </c>
      <c r="DP3" s="1951" t="s">
        <v>1092</v>
      </c>
      <c r="DQ3" s="1951" t="s">
        <v>1091</v>
      </c>
      <c r="DR3" s="1951" t="s">
        <v>1435</v>
      </c>
      <c r="DS3" s="1951" t="s">
        <v>1434</v>
      </c>
      <c r="DT3" s="1951" t="s">
        <v>1433</v>
      </c>
      <c r="DU3" s="1951" t="s">
        <v>1089</v>
      </c>
      <c r="DV3" s="1951" t="s">
        <v>1088</v>
      </c>
      <c r="DW3" s="1951" t="s">
        <v>1087</v>
      </c>
      <c r="DX3" s="1951" t="s">
        <v>1086</v>
      </c>
      <c r="DY3" s="1951" t="s">
        <v>1085</v>
      </c>
      <c r="DZ3" s="1951" t="s">
        <v>1432</v>
      </c>
      <c r="EA3" s="1951" t="s">
        <v>1431</v>
      </c>
      <c r="EB3" s="1951" t="s">
        <v>1430</v>
      </c>
      <c r="EC3" s="1951" t="s">
        <v>1429</v>
      </c>
      <c r="ED3" s="1951" t="s">
        <v>1428</v>
      </c>
      <c r="EE3" s="1951" t="s">
        <v>1427</v>
      </c>
      <c r="EF3" s="1951" t="s">
        <v>1426</v>
      </c>
      <c r="EG3" s="1951" t="s">
        <v>1425</v>
      </c>
      <c r="EH3" s="1951" t="s">
        <v>1424</v>
      </c>
      <c r="EI3" s="1951" t="s">
        <v>1423</v>
      </c>
      <c r="EJ3" s="1951" t="s">
        <v>1422</v>
      </c>
      <c r="EK3" s="1951" t="s">
        <v>1421</v>
      </c>
      <c r="EL3" s="1951" t="s">
        <v>1420</v>
      </c>
      <c r="EM3" s="1951" t="s">
        <v>1419</v>
      </c>
      <c r="EN3" s="1951" t="s">
        <v>1418</v>
      </c>
      <c r="EO3" s="1951" t="s">
        <v>1417</v>
      </c>
      <c r="EP3" s="1951" t="s">
        <v>1416</v>
      </c>
      <c r="EQ3" s="1951" t="s">
        <v>1415</v>
      </c>
      <c r="ER3" s="1951" t="s">
        <v>1414</v>
      </c>
      <c r="ES3" s="1951" t="s">
        <v>1413</v>
      </c>
      <c r="ET3" s="1951" t="s">
        <v>1412</v>
      </c>
      <c r="EU3" s="1951" t="s">
        <v>1411</v>
      </c>
      <c r="EV3" s="1951" t="s">
        <v>1083</v>
      </c>
      <c r="EW3" s="1951" t="s">
        <v>1410</v>
      </c>
      <c r="EX3" s="1951" t="s">
        <v>1409</v>
      </c>
      <c r="EY3" s="1951" t="s">
        <v>1408</v>
      </c>
      <c r="EZ3" s="1951" t="s">
        <v>1407</v>
      </c>
      <c r="FA3" s="1951" t="s">
        <v>1406</v>
      </c>
      <c r="FB3" s="1951" t="s">
        <v>1405</v>
      </c>
      <c r="FC3" s="1951" t="s">
        <v>1404</v>
      </c>
      <c r="FD3" s="1951" t="s">
        <v>1403</v>
      </c>
      <c r="FE3" s="1951" t="s">
        <v>1402</v>
      </c>
      <c r="FF3" s="1951" t="s">
        <v>1401</v>
      </c>
      <c r="FG3" s="1951" t="s">
        <v>1400</v>
      </c>
      <c r="FH3" s="1951" t="s">
        <v>1399</v>
      </c>
      <c r="FI3" s="1951" t="s">
        <v>1398</v>
      </c>
      <c r="FJ3" s="1951" t="s">
        <v>1397</v>
      </c>
      <c r="FK3" s="1951" t="s">
        <v>1396</v>
      </c>
      <c r="FL3" s="1951" t="s">
        <v>1395</v>
      </c>
      <c r="FM3" s="1951" t="s">
        <v>1394</v>
      </c>
      <c r="FN3" s="1951" t="s">
        <v>1393</v>
      </c>
      <c r="FO3" s="1951" t="s">
        <v>1392</v>
      </c>
      <c r="FP3" s="1951" t="s">
        <v>1391</v>
      </c>
      <c r="FQ3" s="1951" t="s">
        <v>1390</v>
      </c>
      <c r="FR3" s="1951" t="s">
        <v>1389</v>
      </c>
      <c r="FS3" s="1951" t="s">
        <v>1388</v>
      </c>
      <c r="FT3" s="1951" t="s">
        <v>1387</v>
      </c>
      <c r="FU3" s="1951" t="s">
        <v>1386</v>
      </c>
    </row>
    <row r="4" spans="1:177" ht="16.149999999999999" hidden="1" customHeight="1" x14ac:dyDescent="0.3">
      <c r="A4" s="934"/>
      <c r="B4" s="934"/>
      <c r="C4" s="935"/>
      <c r="D4" s="935"/>
      <c r="E4" s="936"/>
    </row>
    <row r="5" spans="1:177" ht="135.9" thickBot="1" x14ac:dyDescent="0.35">
      <c r="A5" s="937" t="s">
        <v>681</v>
      </c>
      <c r="B5" s="937" t="s">
        <v>1081</v>
      </c>
      <c r="C5" s="937" t="s">
        <v>766</v>
      </c>
      <c r="D5" s="937" t="s">
        <v>767</v>
      </c>
      <c r="E5" s="937" t="s">
        <v>682</v>
      </c>
      <c r="F5" s="856" t="s">
        <v>762</v>
      </c>
      <c r="G5" s="938" t="s">
        <v>683</v>
      </c>
      <c r="H5" s="938" t="s">
        <v>684</v>
      </c>
      <c r="I5" s="938" t="s">
        <v>685</v>
      </c>
      <c r="J5" s="938" t="s">
        <v>1385</v>
      </c>
      <c r="K5" s="938" t="s">
        <v>1157</v>
      </c>
      <c r="L5" s="938" t="s">
        <v>1145</v>
      </c>
      <c r="M5" s="938" t="s">
        <v>696</v>
      </c>
      <c r="N5" s="938" t="s">
        <v>1158</v>
      </c>
      <c r="O5" s="938" t="s">
        <v>1159</v>
      </c>
      <c r="P5" s="938" t="s">
        <v>1160</v>
      </c>
      <c r="Q5" s="938" t="s">
        <v>1151</v>
      </c>
      <c r="R5" s="938" t="s">
        <v>1076</v>
      </c>
      <c r="S5" s="938" t="s">
        <v>1384</v>
      </c>
      <c r="T5" s="938" t="s">
        <v>697</v>
      </c>
      <c r="U5" s="938" t="s">
        <v>1080</v>
      </c>
      <c r="V5" s="938" t="s">
        <v>502</v>
      </c>
      <c r="W5" s="938" t="s">
        <v>503</v>
      </c>
      <c r="X5" s="938" t="s">
        <v>686</v>
      </c>
      <c r="Y5" s="938" t="s">
        <v>687</v>
      </c>
      <c r="Z5" s="938" t="s">
        <v>1079</v>
      </c>
      <c r="AA5" s="938" t="s">
        <v>1078</v>
      </c>
      <c r="AB5" s="938" t="s">
        <v>1077</v>
      </c>
      <c r="AC5" s="938" t="s">
        <v>692</v>
      </c>
      <c r="AD5" s="938" t="s">
        <v>690</v>
      </c>
      <c r="AE5" s="938" t="s">
        <v>1075</v>
      </c>
      <c r="AF5" s="938" t="s">
        <v>700</v>
      </c>
      <c r="AG5" s="938" t="s">
        <v>1383</v>
      </c>
      <c r="AH5" s="938" t="s">
        <v>1382</v>
      </c>
      <c r="AI5" s="938" t="s">
        <v>773</v>
      </c>
      <c r="AJ5" s="938" t="s">
        <v>703</v>
      </c>
      <c r="AK5" s="938" t="s">
        <v>704</v>
      </c>
      <c r="AL5" s="938" t="s">
        <v>705</v>
      </c>
      <c r="AM5" s="938" t="s">
        <v>726</v>
      </c>
      <c r="AN5" s="938" t="s">
        <v>727</v>
      </c>
      <c r="AO5" s="938" t="s">
        <v>728</v>
      </c>
      <c r="AP5" s="938" t="s">
        <v>729</v>
      </c>
      <c r="AQ5" s="938" t="s">
        <v>730</v>
      </c>
      <c r="AR5" s="938" t="s">
        <v>731</v>
      </c>
      <c r="AS5" s="938" t="s">
        <v>732</v>
      </c>
      <c r="AT5" s="938" t="s">
        <v>733</v>
      </c>
      <c r="AU5" s="938" t="s">
        <v>734</v>
      </c>
      <c r="AV5" s="938" t="s">
        <v>735</v>
      </c>
      <c r="AW5" s="938" t="s">
        <v>1074</v>
      </c>
      <c r="AX5" s="938" t="s">
        <v>1073</v>
      </c>
      <c r="AY5" s="938" t="s">
        <v>736</v>
      </c>
      <c r="AZ5" s="938" t="s">
        <v>737</v>
      </c>
      <c r="BA5" s="938" t="s">
        <v>738</v>
      </c>
      <c r="BB5" s="938" t="s">
        <v>739</v>
      </c>
      <c r="BC5" s="938" t="s">
        <v>1072</v>
      </c>
      <c r="BD5" s="938" t="s">
        <v>740</v>
      </c>
      <c r="BE5" s="938" t="s">
        <v>810</v>
      </c>
      <c r="BF5" s="938" t="s">
        <v>1224</v>
      </c>
      <c r="BG5" s="1275" t="s">
        <v>1071</v>
      </c>
      <c r="BH5" s="1275" t="s">
        <v>1070</v>
      </c>
      <c r="BI5" s="1275" t="s">
        <v>1069</v>
      </c>
      <c r="BJ5" s="1275" t="s">
        <v>1068</v>
      </c>
      <c r="BK5" s="1275" t="s">
        <v>1067</v>
      </c>
      <c r="BL5" s="1275" t="s">
        <v>1066</v>
      </c>
      <c r="BM5" s="1275" t="s">
        <v>702</v>
      </c>
      <c r="BN5" s="938" t="s">
        <v>1225</v>
      </c>
      <c r="BO5" s="938" t="s">
        <v>1226</v>
      </c>
      <c r="BP5" s="938" t="s">
        <v>825</v>
      </c>
      <c r="BQ5" s="938" t="s">
        <v>827</v>
      </c>
      <c r="BR5" s="938" t="s">
        <v>1223</v>
      </c>
      <c r="BS5" s="938" t="s">
        <v>744</v>
      </c>
      <c r="BT5" s="938" t="s">
        <v>746</v>
      </c>
      <c r="BU5" s="938" t="s">
        <v>843</v>
      </c>
      <c r="BV5" s="938" t="s">
        <v>1200</v>
      </c>
      <c r="BW5" s="938" t="s">
        <v>1381</v>
      </c>
      <c r="BX5" s="938" t="s">
        <v>1380</v>
      </c>
      <c r="BY5" s="938" t="s">
        <v>748</v>
      </c>
      <c r="BZ5" s="938" t="s">
        <v>382</v>
      </c>
      <c r="CA5" s="938" t="s">
        <v>192</v>
      </c>
      <c r="CB5" s="938" t="s">
        <v>193</v>
      </c>
      <c r="CC5" s="938" t="s">
        <v>1064</v>
      </c>
      <c r="CD5" s="938" t="s">
        <v>312</v>
      </c>
      <c r="CE5" s="938" t="s">
        <v>754</v>
      </c>
      <c r="CF5" s="938" t="s">
        <v>756</v>
      </c>
      <c r="CG5" s="938" t="s">
        <v>1379</v>
      </c>
      <c r="CH5" s="938" t="s">
        <v>1144</v>
      </c>
      <c r="CI5" s="938" t="s">
        <v>769</v>
      </c>
      <c r="CJ5" s="938" t="s">
        <v>768</v>
      </c>
      <c r="CK5" s="938" t="s">
        <v>761</v>
      </c>
      <c r="CL5" s="938" t="s">
        <v>1063</v>
      </c>
      <c r="CM5" s="938" t="s">
        <v>688</v>
      </c>
      <c r="CN5" s="938" t="s">
        <v>775</v>
      </c>
      <c r="CO5" s="938" t="s">
        <v>774</v>
      </c>
      <c r="CP5" s="938" t="s">
        <v>1062</v>
      </c>
      <c r="CQ5" s="938" t="s">
        <v>780</v>
      </c>
      <c r="CR5" s="938" t="s">
        <v>817</v>
      </c>
      <c r="CS5" s="938" t="s">
        <v>818</v>
      </c>
      <c r="CT5" s="938" t="s">
        <v>819</v>
      </c>
      <c r="CU5" s="938" t="s">
        <v>1061</v>
      </c>
      <c r="CV5" s="938" t="s">
        <v>1167</v>
      </c>
      <c r="CW5" s="949" t="s">
        <v>1175</v>
      </c>
      <c r="CX5" s="949" t="s">
        <v>1176</v>
      </c>
      <c r="CY5" s="949" t="s">
        <v>1180</v>
      </c>
      <c r="CZ5" s="950" t="s">
        <v>1181</v>
      </c>
      <c r="DA5" s="950" t="s">
        <v>1182</v>
      </c>
      <c r="DB5" s="950" t="s">
        <v>1183</v>
      </c>
      <c r="DC5" s="938" t="s">
        <v>781</v>
      </c>
      <c r="DD5" s="938" t="s">
        <v>782</v>
      </c>
      <c r="DE5" s="938" t="s">
        <v>785</v>
      </c>
      <c r="DF5" s="938" t="s">
        <v>786</v>
      </c>
      <c r="DG5" s="938" t="s">
        <v>787</v>
      </c>
      <c r="DH5" s="938" t="s">
        <v>791</v>
      </c>
      <c r="DI5" s="938" t="s">
        <v>1060</v>
      </c>
      <c r="DJ5" s="938" t="s">
        <v>1059</v>
      </c>
      <c r="DK5" s="938" t="s">
        <v>1058</v>
      </c>
      <c r="DL5" s="938" t="s">
        <v>1057</v>
      </c>
      <c r="DM5" s="938" t="s">
        <v>1056</v>
      </c>
      <c r="DN5" s="938" t="s">
        <v>1055</v>
      </c>
      <c r="DO5" s="938" t="s">
        <v>1054</v>
      </c>
      <c r="DP5" s="938" t="s">
        <v>1053</v>
      </c>
      <c r="DQ5" s="938" t="s">
        <v>1052</v>
      </c>
      <c r="DR5" s="1959" t="s">
        <v>1378</v>
      </c>
      <c r="DS5" s="1959" t="s">
        <v>1377</v>
      </c>
      <c r="DT5" s="1959" t="s">
        <v>1376</v>
      </c>
      <c r="DU5" s="1959" t="s">
        <v>1375</v>
      </c>
      <c r="DV5" s="1959" t="s">
        <v>1374</v>
      </c>
      <c r="DW5" s="1959" t="s">
        <v>1373</v>
      </c>
      <c r="DX5" s="1959" t="s">
        <v>1372</v>
      </c>
      <c r="DY5" s="1959" t="s">
        <v>1371</v>
      </c>
      <c r="DZ5" s="1959" t="s">
        <v>1370</v>
      </c>
      <c r="EA5" s="1959" t="s">
        <v>1369</v>
      </c>
      <c r="EB5" s="1958" t="s">
        <v>1368</v>
      </c>
      <c r="EC5" s="1958" t="s">
        <v>1367</v>
      </c>
      <c r="ED5" s="1958" t="s">
        <v>1366</v>
      </c>
      <c r="EE5" s="1958" t="s">
        <v>1365</v>
      </c>
      <c r="EF5" s="1958" t="s">
        <v>1364</v>
      </c>
      <c r="EG5" s="1958" t="s">
        <v>1363</v>
      </c>
      <c r="EH5" s="1958" t="s">
        <v>1362</v>
      </c>
      <c r="EI5" s="1958" t="s">
        <v>1361</v>
      </c>
      <c r="EJ5" s="1958" t="s">
        <v>1360</v>
      </c>
      <c r="EK5" s="1958" t="s">
        <v>1359</v>
      </c>
      <c r="EL5" s="1957" t="s">
        <v>1358</v>
      </c>
      <c r="EM5" s="1957" t="s">
        <v>1357</v>
      </c>
      <c r="EN5" s="1957" t="s">
        <v>1356</v>
      </c>
      <c r="EO5" s="1957" t="s">
        <v>1355</v>
      </c>
      <c r="EP5" s="1957" t="s">
        <v>1354</v>
      </c>
      <c r="EQ5" s="1957" t="s">
        <v>1353</v>
      </c>
      <c r="ER5" s="1957" t="s">
        <v>1352</v>
      </c>
      <c r="ES5" s="1957" t="s">
        <v>1351</v>
      </c>
      <c r="ET5" s="1957" t="s">
        <v>1350</v>
      </c>
      <c r="EU5" s="1957" t="s">
        <v>1349</v>
      </c>
      <c r="EV5" s="938" t="s">
        <v>1348</v>
      </c>
      <c r="EW5" s="938" t="s">
        <v>701</v>
      </c>
      <c r="EX5" s="938" t="s">
        <v>1046</v>
      </c>
      <c r="EY5" s="938" t="s">
        <v>1347</v>
      </c>
      <c r="EZ5" s="938" t="s">
        <v>1346</v>
      </c>
      <c r="FA5" s="938" t="s">
        <v>1345</v>
      </c>
      <c r="FB5" s="938" t="s">
        <v>1344</v>
      </c>
      <c r="FC5" s="938" t="s">
        <v>1343</v>
      </c>
      <c r="FD5" s="938" t="s">
        <v>1342</v>
      </c>
      <c r="FE5" s="938" t="s">
        <v>1341</v>
      </c>
      <c r="FF5" s="938" t="s">
        <v>1340</v>
      </c>
      <c r="FG5" s="938" t="s">
        <v>1339</v>
      </c>
      <c r="FH5" s="938" t="s">
        <v>1338</v>
      </c>
      <c r="FI5" s="938" t="s">
        <v>1337</v>
      </c>
      <c r="FJ5" s="938" t="s">
        <v>1336</v>
      </c>
      <c r="FK5" s="938" t="s">
        <v>1334</v>
      </c>
      <c r="FL5" s="938" t="s">
        <v>1335</v>
      </c>
      <c r="FM5" s="938" t="s">
        <v>1334</v>
      </c>
      <c r="FN5" s="938" t="s">
        <v>1333</v>
      </c>
      <c r="FO5" s="938" t="s">
        <v>1332</v>
      </c>
      <c r="FP5" s="938" t="s">
        <v>1331</v>
      </c>
      <c r="FQ5" s="938" t="s">
        <v>1330</v>
      </c>
      <c r="FR5" s="938" t="s">
        <v>1329</v>
      </c>
      <c r="FS5" s="938" t="s">
        <v>1328</v>
      </c>
      <c r="FT5" s="938" t="s">
        <v>1327</v>
      </c>
      <c r="FU5" s="938" t="s">
        <v>1326</v>
      </c>
    </row>
    <row r="6" spans="1:177" s="671" customFormat="1" x14ac:dyDescent="0.3">
      <c r="A6" s="678" t="str">
        <f>UPPER('Cover Page'!A8)</f>
        <v/>
      </c>
      <c r="B6" s="678" t="str">
        <f>UPPER('Cover Page'!F8)</f>
        <v/>
      </c>
      <c r="C6" s="939">
        <f>+'Cover Page'!K10</f>
        <v>45474</v>
      </c>
      <c r="D6" s="939">
        <f>+'Cover Page'!M10</f>
        <v>45838</v>
      </c>
      <c r="E6" s="940">
        <f>+'Cover Page'!K8</f>
        <v>0</v>
      </c>
      <c r="F6" s="1046" t="str">
        <f>IF(ISTEXT('Cover Page'!C15),"Nonprofit",IF(ISTEXT('Cover Page'!C21),"Govt","PROFIT"))</f>
        <v>PROFIT</v>
      </c>
      <c r="G6" s="941">
        <f>+'Cover Page'!I25</f>
        <v>0</v>
      </c>
      <c r="H6" s="941">
        <f>+'Cover Page'!I26</f>
        <v>0</v>
      </c>
      <c r="I6" s="941">
        <f>+'Cover Page'!I27</f>
        <v>0</v>
      </c>
      <c r="J6" s="941">
        <f>+'Cover Page'!I28</f>
        <v>0</v>
      </c>
      <c r="K6" s="944">
        <f>+'Cover Page'!I29</f>
        <v>0</v>
      </c>
      <c r="L6" s="941">
        <f>+'Cover Page'!$F$35</f>
        <v>0</v>
      </c>
      <c r="M6" s="941">
        <f>+'Edit Checks'!$C$29</f>
        <v>0</v>
      </c>
      <c r="N6" s="941">
        <f>+'Cover Page'!$B$61</f>
        <v>0</v>
      </c>
      <c r="O6" s="941">
        <f>+'Cover Page'!$C$61</f>
        <v>0</v>
      </c>
      <c r="P6" s="941">
        <f>+'Cover Page'!$E$61</f>
        <v>0</v>
      </c>
      <c r="Q6" s="944" t="e">
        <f>+'Cover Page'!S65</f>
        <v>#DIV/0!</v>
      </c>
      <c r="R6" s="944">
        <f>+'Cover Page'!S66</f>
        <v>0</v>
      </c>
      <c r="S6" s="944">
        <f>+'Cover Page'!S59</f>
        <v>0</v>
      </c>
      <c r="T6" s="857" t="e">
        <f>MIN('Cover Page'!T48:T59)</f>
        <v>#DIV/0!</v>
      </c>
      <c r="U6" s="942">
        <f>+'Cover Page'!$J$68</f>
        <v>0</v>
      </c>
      <c r="V6" s="942">
        <f>+'Cover Page'!J69</f>
        <v>0</v>
      </c>
      <c r="W6" s="942">
        <f>+'Cover Page'!J70</f>
        <v>0</v>
      </c>
      <c r="X6" s="943">
        <f>+'Bene Stats'!C12</f>
        <v>0</v>
      </c>
      <c r="Y6" s="943">
        <f>+'Bene Stats'!C13</f>
        <v>0</v>
      </c>
      <c r="Z6" s="943">
        <f>+'Bene Stats'!C14</f>
        <v>0</v>
      </c>
      <c r="AA6" s="671">
        <f>+'Bene Stats'!C18</f>
        <v>0</v>
      </c>
      <c r="AB6" s="943">
        <f>+'Bene Stats'!F26</f>
        <v>0</v>
      </c>
      <c r="AC6" s="945">
        <f>+'Bene Stats'!H11</f>
        <v>0</v>
      </c>
      <c r="AD6" s="945">
        <f>+'Bene Stats'!H13</f>
        <v>0</v>
      </c>
      <c r="AE6" s="1956"/>
      <c r="AF6" s="945">
        <f>+'Bene Stats'!H14</f>
        <v>0</v>
      </c>
      <c r="AG6" s="945">
        <f>+'Bene Stats'!$H$21</f>
        <v>0</v>
      </c>
      <c r="AH6" s="945">
        <f>+'Bene Stats'!$H$22</f>
        <v>0</v>
      </c>
      <c r="AI6" s="1956"/>
      <c r="AJ6" s="942">
        <f>+'1'!K13</f>
        <v>0</v>
      </c>
      <c r="AK6" s="945">
        <f>+'1'!K14</f>
        <v>0</v>
      </c>
      <c r="AL6" s="945">
        <f>+'1'!K15</f>
        <v>0</v>
      </c>
      <c r="AM6" s="945">
        <f>+'1'!K18</f>
        <v>0</v>
      </c>
      <c r="AN6" s="945">
        <f>+'1'!K19</f>
        <v>0</v>
      </c>
      <c r="AO6" s="945">
        <f>+'1'!K20</f>
        <v>0</v>
      </c>
      <c r="AP6" s="945">
        <f>+'1'!K21</f>
        <v>0</v>
      </c>
      <c r="AQ6" s="945">
        <f>+'1'!K22</f>
        <v>0</v>
      </c>
      <c r="AR6" s="945">
        <f>+'1'!K23</f>
        <v>0</v>
      </c>
      <c r="AS6" s="945">
        <f>+'1'!K24</f>
        <v>0</v>
      </c>
      <c r="AT6" s="945">
        <f>+'1'!K25</f>
        <v>0</v>
      </c>
      <c r="AU6" s="942">
        <f>+'1'!K26</f>
        <v>0</v>
      </c>
      <c r="AV6" s="945">
        <f>+'1'!K27</f>
        <v>0</v>
      </c>
      <c r="AW6" s="945">
        <f>+'1'!K28</f>
        <v>0</v>
      </c>
      <c r="AX6" s="945">
        <f>+'1'!K29</f>
        <v>0</v>
      </c>
      <c r="AY6" s="945">
        <f>+'1'!K32</f>
        <v>0</v>
      </c>
      <c r="AZ6" s="945">
        <f>+'1'!K33</f>
        <v>0</v>
      </c>
      <c r="BA6" s="945">
        <f>+'1'!K36</f>
        <v>0</v>
      </c>
      <c r="BB6" s="945">
        <f>+'1'!K37</f>
        <v>0</v>
      </c>
      <c r="BC6" s="945">
        <f>+'1'!K40</f>
        <v>0</v>
      </c>
      <c r="BD6" s="945">
        <f>+'1'!K41</f>
        <v>0</v>
      </c>
      <c r="BE6" s="945">
        <f>+'1'!$K$45</f>
        <v>0</v>
      </c>
      <c r="BF6" s="945">
        <f>+'1'!$K$46</f>
        <v>0</v>
      </c>
      <c r="BG6" s="945">
        <f>+'1'!$K$77</f>
        <v>0</v>
      </c>
      <c r="BH6" s="945">
        <f>+'1'!K89</f>
        <v>0</v>
      </c>
      <c r="BI6" s="945">
        <f>+'1'!$H$93-'1'!$H$77-'1'!$H$89</f>
        <v>0</v>
      </c>
      <c r="BJ6" s="945">
        <f>+'12-HC(A)'!$L$40</f>
        <v>0</v>
      </c>
      <c r="BK6" s="945">
        <f>SUM('14'!$V$40:$W$40)</f>
        <v>0</v>
      </c>
      <c r="BL6" s="945">
        <f>+BM6-SUM(BG6:BK6)</f>
        <v>0</v>
      </c>
      <c r="BM6" s="945">
        <f>+'1'!K93</f>
        <v>0</v>
      </c>
      <c r="BN6" s="1402" t="e">
        <f>(+'1'!H44+BI6)/('1'!K44-'1'!H44-(+'1'!J44+BI6))</f>
        <v>#DIV/0!</v>
      </c>
      <c r="BO6" s="1402">
        <f>+'1'!M36</f>
        <v>0</v>
      </c>
      <c r="BP6" s="945" t="str">
        <f>IF('1'!U3="Standard interim per diem rate","Standard","Waiver")</f>
        <v>Waiver</v>
      </c>
      <c r="BQ6" s="945">
        <f>+'1'!AW46</f>
        <v>0</v>
      </c>
      <c r="BR6" s="945">
        <f>SUM('1'!$BC$46:$BH$46)+SUM('1'!$BI$16:$BI$42)</f>
        <v>0</v>
      </c>
      <c r="BS6" s="857">
        <f>+'2'!G22</f>
        <v>0</v>
      </c>
      <c r="BT6" s="857">
        <f>+'2'!G26</f>
        <v>0</v>
      </c>
      <c r="BU6" s="857">
        <f>+'2'!G42</f>
        <v>0</v>
      </c>
      <c r="BV6" s="945">
        <f>+'3'!$G$13</f>
        <v>0</v>
      </c>
      <c r="BW6" s="945">
        <f>+'3'!$G$14</f>
        <v>0</v>
      </c>
      <c r="BX6" s="945">
        <f>+'3'!$F$20-SUM('3'!$F$13:$F$14)</f>
        <v>0</v>
      </c>
      <c r="BY6" s="945">
        <f>+'3'!F23</f>
        <v>0</v>
      </c>
      <c r="BZ6" s="945">
        <f>+'4'!H14</f>
        <v>0</v>
      </c>
      <c r="CA6" s="945">
        <f>+'4'!H15</f>
        <v>0</v>
      </c>
      <c r="CB6" s="945">
        <f>+'4'!H16</f>
        <v>0</v>
      </c>
      <c r="CC6" s="945">
        <f>SUM('4'!$H$17:$H$21)</f>
        <v>0</v>
      </c>
      <c r="CD6" s="945">
        <f>+'4'!H23</f>
        <v>0</v>
      </c>
      <c r="CE6" s="945">
        <f>+'4'!H30</f>
        <v>0</v>
      </c>
      <c r="CF6" s="945">
        <f>+'4'!J30</f>
        <v>0</v>
      </c>
      <c r="CG6" s="945">
        <f>SUM('4'!H40:H43)</f>
        <v>0</v>
      </c>
      <c r="CH6" s="945">
        <f>+'6'!$L$16</f>
        <v>0</v>
      </c>
      <c r="CI6" s="945">
        <f>+'6A'!C202</f>
        <v>0</v>
      </c>
      <c r="CJ6" s="945">
        <f>+'6A'!J202-'6A'!B202</f>
        <v>0</v>
      </c>
      <c r="CK6" s="948" t="e">
        <f>+CJ6/'6A'!B202</f>
        <v>#DIV/0!</v>
      </c>
      <c r="CL6" s="948">
        <f>SUM('7'!$I$12:$I$20)</f>
        <v>0</v>
      </c>
      <c r="CM6" s="945">
        <f>SUM('8'!B10:B29)</f>
        <v>0</v>
      </c>
      <c r="CN6" s="946">
        <f>+'11-RB'!E67</f>
        <v>0</v>
      </c>
      <c r="CO6" s="945">
        <f>+'11-RB'!H67</f>
        <v>0</v>
      </c>
      <c r="CP6" s="946">
        <f>+'11-HC'!E119</f>
        <v>0</v>
      </c>
      <c r="CQ6" s="945">
        <f>+'11-HC'!H119</f>
        <v>0</v>
      </c>
      <c r="CR6" s="946">
        <f>+'11-HC'!E13</f>
        <v>0</v>
      </c>
      <c r="CS6" s="945">
        <f>+'11-HC-DCW'!S110</f>
        <v>0</v>
      </c>
      <c r="CT6" s="945">
        <f>+'11-HC'!H13</f>
        <v>0</v>
      </c>
      <c r="CU6" s="947" t="e">
        <f>+'11-HC-DCW'!Q110</f>
        <v>#DIV/0!</v>
      </c>
      <c r="CV6" s="947" t="e">
        <f>+'11-HC-DCW'!G140</f>
        <v>#N/A</v>
      </c>
      <c r="CW6" s="972">
        <f>+'11-HC'!P119</f>
        <v>0</v>
      </c>
      <c r="CX6" s="945">
        <f>+'11-HC'!R119</f>
        <v>0</v>
      </c>
      <c r="CY6" s="947">
        <f>+'11-HC'!Q120</f>
        <v>0</v>
      </c>
      <c r="CZ6" s="972">
        <f>+'11-HC'!S119</f>
        <v>0</v>
      </c>
      <c r="DA6" s="945">
        <f>+'11-HC'!U119</f>
        <v>0</v>
      </c>
      <c r="DB6" s="947">
        <f>+'11-HC'!T120</f>
        <v>0</v>
      </c>
      <c r="DC6" s="946">
        <f>+'11-Anc'!E70</f>
        <v>0</v>
      </c>
      <c r="DD6" s="945">
        <f>+'11-Anc'!H70</f>
        <v>0</v>
      </c>
      <c r="DE6" s="946">
        <f>+'11-GA'!E53</f>
        <v>0</v>
      </c>
      <c r="DF6" s="945">
        <f>+'11-GA'!H53</f>
        <v>0</v>
      </c>
      <c r="DG6" s="945">
        <f>+CN6+CP6+DC6+DE6</f>
        <v>0</v>
      </c>
      <c r="DH6" s="945">
        <f>COUNTIF('11-EXEC'!$G$15:$G$38,"&gt;0")</f>
        <v>0</v>
      </c>
      <c r="DI6" s="945">
        <f>SUM('11-EXEC'!$J$15:$J$38)</f>
        <v>0</v>
      </c>
      <c r="DJ6" s="945">
        <f>+'11-EXEC'!$N$40</f>
        <v>0</v>
      </c>
      <c r="DK6" s="946">
        <f>+'12-RB'!$I$41</f>
        <v>0</v>
      </c>
      <c r="DL6" s="946">
        <f>+'12-RB'!$J$41</f>
        <v>0</v>
      </c>
      <c r="DM6" s="946">
        <f>+'12-HC'!$I$55</f>
        <v>0</v>
      </c>
      <c r="DN6" s="946">
        <f>+'12-HC'!$J$55</f>
        <v>0</v>
      </c>
      <c r="DO6" s="946">
        <f>+'12-Anc'!$I$41</f>
        <v>0</v>
      </c>
      <c r="DP6" s="946">
        <f>+'12-Anc'!$J$41</f>
        <v>0</v>
      </c>
      <c r="DQ6" s="946">
        <f>+'12-GA'!$J$41</f>
        <v>0</v>
      </c>
      <c r="DR6" s="945">
        <f>+'12-HC(A)'!E$40</f>
        <v>0</v>
      </c>
      <c r="DS6" s="945">
        <f>+'12-HC(A)'!F$40</f>
        <v>0</v>
      </c>
      <c r="DT6" s="945">
        <f>+'12-HC(A)'!G$40</f>
        <v>0</v>
      </c>
      <c r="DU6" s="945">
        <f>+'12-HC(A)'!H$40</f>
        <v>0</v>
      </c>
      <c r="DV6" s="1955">
        <f>+'12-HC(A)'!J$40</f>
        <v>0</v>
      </c>
      <c r="DW6" s="945">
        <f>SUM('12-HC(A)'!$K$34:$K$38)</f>
        <v>0</v>
      </c>
      <c r="DX6" s="945">
        <f>+'12-HC(A)'!$K$40</f>
        <v>0</v>
      </c>
      <c r="DY6" s="945">
        <f>+'12-HC(A)'!$L$40</f>
        <v>0</v>
      </c>
      <c r="DZ6" s="972" t="str">
        <f>+'12-HC(A)'!O$40</f>
        <v>--</v>
      </c>
      <c r="EA6" s="945" t="str">
        <f>+'12-HC(A)'!P$40</f>
        <v>--</v>
      </c>
      <c r="EB6" s="945">
        <f>+'12-HC(A)'!BE$40</f>
        <v>0</v>
      </c>
      <c r="EC6" s="945">
        <f>+'12-HC(A)'!BF$40</f>
        <v>0</v>
      </c>
      <c r="ED6" s="945">
        <f>+'12-HC(A)'!BG$40</f>
        <v>0</v>
      </c>
      <c r="EE6" s="945">
        <f>+'12-HC(A)'!BH$40</f>
        <v>0</v>
      </c>
      <c r="EF6" s="1955">
        <f>+'12-HC(A)'!BJ$40</f>
        <v>0</v>
      </c>
      <c r="EG6" s="945">
        <f>SUM('12-HC(A)'!$BK$34:$BK$38)</f>
        <v>0</v>
      </c>
      <c r="EH6" s="945">
        <f>+'12-HC(A)'!BK$40</f>
        <v>0</v>
      </c>
      <c r="EI6" s="945">
        <f>+'12-HC(A)'!BL$40</f>
        <v>0</v>
      </c>
      <c r="EJ6" s="972" t="str">
        <f>+'12-HC(A)'!BK$44</f>
        <v>--</v>
      </c>
      <c r="EK6" s="945" t="str">
        <f>+'12-HC(A)'!BL$44</f>
        <v>--</v>
      </c>
      <c r="EL6" s="945">
        <f>+'12-HC(A)'!BR$40</f>
        <v>0</v>
      </c>
      <c r="EM6" s="945">
        <f>+'12-HC(A)'!BS$40</f>
        <v>0</v>
      </c>
      <c r="EN6" s="945">
        <f>+'12-HC(A)'!BT$40</f>
        <v>0</v>
      </c>
      <c r="EO6" s="1955">
        <f>+'12-HC(A)'!BU$40</f>
        <v>0</v>
      </c>
      <c r="EP6" s="1955">
        <f>+'12-HC(A)'!BW$40</f>
        <v>0</v>
      </c>
      <c r="EQ6" s="945">
        <f>SUM('12-HC(A)'!$BX$34:$BX$38)</f>
        <v>0</v>
      </c>
      <c r="ER6" s="945">
        <f>+'12-HC(A)'!BX$40</f>
        <v>0</v>
      </c>
      <c r="ES6" s="945">
        <f>+'12-HC(A)'!BY$40</f>
        <v>0</v>
      </c>
      <c r="ET6" s="972" t="str">
        <f>+'12-HC(A)'!BX$44</f>
        <v>--</v>
      </c>
      <c r="EU6" s="945" t="str">
        <f>+'12-HC(A)'!BY$44</f>
        <v>--</v>
      </c>
      <c r="EV6" s="946">
        <f>+'Edit Checks'!$G$8</f>
        <v>0</v>
      </c>
      <c r="EW6" s="946">
        <f>+'Edit Checks'!$G$10</f>
        <v>0</v>
      </c>
      <c r="EX6" s="942">
        <f>+'Edit Checks'!$C$12</f>
        <v>0</v>
      </c>
      <c r="EY6" s="945">
        <f>+'Edit Checks'!$G$15</f>
        <v>0</v>
      </c>
      <c r="EZ6" s="945">
        <f>+'Edit Checks'!$G$16</f>
        <v>0</v>
      </c>
      <c r="FA6" s="945" t="str">
        <f>+'Edit Checks'!$G$19</f>
        <v>N/A</v>
      </c>
      <c r="FB6" s="945" t="str">
        <f>+'Edit Checks'!$G$20</f>
        <v>N/A</v>
      </c>
      <c r="FC6" s="945" t="str">
        <f>+'Edit Checks'!$G$21</f>
        <v>N/A</v>
      </c>
      <c r="FD6" s="945" t="str">
        <f>+'Edit Checks'!$G$22</f>
        <v>N/A</v>
      </c>
      <c r="FE6" s="945" t="str">
        <f>+'Edit Checks'!$G$23</f>
        <v>N/A</v>
      </c>
      <c r="FF6" s="945" t="str">
        <f>+'Edit Checks'!$G$24</f>
        <v>N/A</v>
      </c>
      <c r="FG6" s="945">
        <f>+'Edit Checks'!$G$26</f>
        <v>0</v>
      </c>
      <c r="FH6" s="945">
        <f>+'Edit Checks'!$G$30</f>
        <v>0</v>
      </c>
      <c r="FI6" s="945" t="str">
        <f>+'Edit Checks'!$G$35</f>
        <v>ok</v>
      </c>
      <c r="FJ6" s="945" t="str">
        <f>+'Edit Checks'!$G$36</f>
        <v>ok</v>
      </c>
      <c r="FK6" s="945" t="str">
        <f>+'Edit Checks'!$G$37</f>
        <v>ok</v>
      </c>
      <c r="FL6" s="945" t="str">
        <f>+'Edit Checks'!$G$38</f>
        <v>ok</v>
      </c>
      <c r="FM6" s="945" t="str">
        <f>+'Edit Checks'!$G$39</f>
        <v>ok</v>
      </c>
      <c r="FN6" s="945" t="str">
        <f>+'Edit Checks'!$G$40</f>
        <v>ok</v>
      </c>
      <c r="FO6" s="945" t="str">
        <f>+'Edit Checks'!$G$41</f>
        <v>ok</v>
      </c>
      <c r="FP6" s="945" t="str">
        <f>+'Edit Checks'!$G$42</f>
        <v>ok</v>
      </c>
      <c r="FQ6" s="945">
        <f>SUM('11-RB'!$M$12:$M$54)</f>
        <v>0</v>
      </c>
      <c r="FR6" s="945">
        <f>SUM('11-HC'!$M$14:$M$117)</f>
        <v>0</v>
      </c>
      <c r="FS6" s="945">
        <f>SUM('11-HC-DCW'!$N$12:$N$108)</f>
        <v>0</v>
      </c>
      <c r="FT6" s="945">
        <f>SUM('11-Anc'!$M$12:$M$68)</f>
        <v>0</v>
      </c>
      <c r="FU6" s="945">
        <f>SUM('11-GA'!$M$13:$M$51)</f>
        <v>0</v>
      </c>
    </row>
    <row r="7" spans="1:177" s="671" customFormat="1" x14ac:dyDescent="0.3">
      <c r="AC7" s="1954"/>
      <c r="AF7" s="1954"/>
      <c r="AG7" s="1954"/>
      <c r="AH7" s="1954"/>
      <c r="AI7" s="1954"/>
      <c r="BI7" s="1954"/>
      <c r="BJ7" s="1954"/>
      <c r="BK7" s="1954"/>
      <c r="BL7" s="1954"/>
      <c r="BM7" s="1954"/>
    </row>
    <row r="8" spans="1:177" s="671" customFormat="1" x14ac:dyDescent="0.3">
      <c r="AD8" s="1954"/>
      <c r="AE8" s="1954"/>
    </row>
    <row r="9" spans="1:177" s="671" customFormat="1" x14ac:dyDescent="0.3">
      <c r="R9" s="931"/>
      <c r="S9" s="931"/>
      <c r="AF9" s="1954"/>
      <c r="AG9" s="1954"/>
      <c r="AH9" s="1954"/>
      <c r="AI9" s="1954"/>
      <c r="BI9" s="1954"/>
      <c r="BJ9" s="1954"/>
      <c r="BK9" s="1954"/>
      <c r="BL9" s="1954"/>
      <c r="BM9" s="1954"/>
    </row>
    <row r="10" spans="1:177" s="671" customFormat="1" x14ac:dyDescent="0.3"/>
    <row r="11" spans="1:177" s="671" customFormat="1" x14ac:dyDescent="0.3"/>
    <row r="12" spans="1:177" s="671" customFormat="1" x14ac:dyDescent="0.3"/>
    <row r="13" spans="1:177" s="671" customFormat="1" x14ac:dyDescent="0.3"/>
    <row r="14" spans="1:177" s="671" customFormat="1" x14ac:dyDescent="0.3">
      <c r="A14" s="1953"/>
    </row>
    <row r="15" spans="1:177" s="671" customFormat="1" hidden="1" x14ac:dyDescent="0.3">
      <c r="A15" s="931"/>
      <c r="B15" s="931"/>
      <c r="C15" s="931"/>
      <c r="D15" s="931"/>
      <c r="E15" s="931"/>
      <c r="F15" s="931"/>
      <c r="G15" s="931"/>
      <c r="H15" s="931"/>
      <c r="I15" s="931"/>
    </row>
    <row r="16" spans="1:177" s="923" customFormat="1" ht="23.95" hidden="1" customHeight="1" x14ac:dyDescent="0.3">
      <c r="A16" s="1715" t="s">
        <v>1219</v>
      </c>
      <c r="B16" s="1715"/>
      <c r="C16" s="1715"/>
      <c r="D16" s="1715"/>
      <c r="E16" s="1715"/>
      <c r="F16" s="1715"/>
      <c r="G16" s="1715"/>
      <c r="H16" s="1715"/>
      <c r="I16" s="1715"/>
      <c r="K16" s="1360" t="s">
        <v>1148</v>
      </c>
      <c r="L16" s="1360" t="s">
        <v>1148</v>
      </c>
      <c r="M16" s="931"/>
      <c r="N16" s="1360" t="s">
        <v>1148</v>
      </c>
      <c r="O16" s="1360" t="s">
        <v>1148</v>
      </c>
      <c r="P16" s="1360" t="s">
        <v>1148</v>
      </c>
      <c r="Q16" s="1360" t="s">
        <v>1148</v>
      </c>
      <c r="R16" s="1360" t="s">
        <v>1154</v>
      </c>
      <c r="S16" s="1360"/>
      <c r="AD16" s="1360" t="s">
        <v>1149</v>
      </c>
      <c r="AE16" s="1360" t="s">
        <v>1149</v>
      </c>
      <c r="AF16" s="1360" t="s">
        <v>1149</v>
      </c>
      <c r="AG16" s="1360"/>
      <c r="AH16" s="1360"/>
      <c r="CH16" s="1360" t="s">
        <v>1148</v>
      </c>
      <c r="CV16" s="1364" t="s">
        <v>1164</v>
      </c>
      <c r="CW16" s="1364" t="s">
        <v>1164</v>
      </c>
      <c r="CX16" s="1364" t="s">
        <v>1164</v>
      </c>
      <c r="CY16" s="1364" t="s">
        <v>1164</v>
      </c>
      <c r="CZ16" s="1364" t="s">
        <v>1164</v>
      </c>
      <c r="DA16" s="1364" t="s">
        <v>1164</v>
      </c>
      <c r="DB16" s="1364" t="s">
        <v>1164</v>
      </c>
    </row>
    <row r="17" spans="1:154" ht="38.85" hidden="1" x14ac:dyDescent="0.3">
      <c r="A17" s="931" t="s">
        <v>1124</v>
      </c>
      <c r="BF17" s="1401" t="s">
        <v>1220</v>
      </c>
      <c r="BN17" s="923" t="s">
        <v>1221</v>
      </c>
      <c r="BO17" s="1952" t="s">
        <v>1222</v>
      </c>
      <c r="BP17" s="923"/>
      <c r="BQ17" s="923"/>
      <c r="BR17" s="923" t="s">
        <v>1221</v>
      </c>
      <c r="CV17" s="1367" t="s">
        <v>788</v>
      </c>
      <c r="CW17" s="1367" t="s">
        <v>788</v>
      </c>
      <c r="CX17" s="1367" t="s">
        <v>788</v>
      </c>
      <c r="CY17" s="1367" t="s">
        <v>788</v>
      </c>
      <c r="CZ17" s="1367" t="s">
        <v>788</v>
      </c>
      <c r="DA17" s="1367" t="s">
        <v>788</v>
      </c>
      <c r="DB17" s="1367" t="s">
        <v>788</v>
      </c>
    </row>
    <row r="18" spans="1:154" ht="51.05" hidden="1" customHeight="1" x14ac:dyDescent="0.3">
      <c r="A18" s="933" t="s">
        <v>679</v>
      </c>
      <c r="B18" s="1951" t="s">
        <v>765</v>
      </c>
      <c r="C18" s="1951" t="s">
        <v>765</v>
      </c>
      <c r="D18" s="1951" t="s">
        <v>765</v>
      </c>
      <c r="E18" s="1951" t="s">
        <v>765</v>
      </c>
      <c r="F18" s="1951" t="s">
        <v>763</v>
      </c>
      <c r="G18" s="1951" t="s">
        <v>764</v>
      </c>
      <c r="H18" s="1951" t="s">
        <v>693</v>
      </c>
      <c r="I18" s="1951" t="s">
        <v>694</v>
      </c>
      <c r="J18" s="1951" t="s">
        <v>695</v>
      </c>
      <c r="K18" s="1951" t="s">
        <v>695</v>
      </c>
      <c r="L18" s="1951" t="s">
        <v>1147</v>
      </c>
      <c r="M18" s="1951" t="s">
        <v>1123</v>
      </c>
      <c r="N18" s="1951" t="s">
        <v>1161</v>
      </c>
      <c r="O18" s="1951" t="s">
        <v>1162</v>
      </c>
      <c r="P18" s="1951" t="s">
        <v>1163</v>
      </c>
      <c r="Q18" s="1951" t="s">
        <v>1156</v>
      </c>
      <c r="R18" s="1951" t="s">
        <v>1155</v>
      </c>
      <c r="S18" s="1951"/>
      <c r="T18" s="1951" t="s">
        <v>698</v>
      </c>
      <c r="U18" s="1951" t="s">
        <v>1122</v>
      </c>
      <c r="V18" s="1951" t="s">
        <v>1121</v>
      </c>
      <c r="W18" s="1951" t="s">
        <v>699</v>
      </c>
      <c r="X18" s="1951" t="s">
        <v>1120</v>
      </c>
      <c r="Y18" s="1951" t="s">
        <v>1119</v>
      </c>
      <c r="Z18" s="1951" t="s">
        <v>1118</v>
      </c>
      <c r="AA18" s="1951" t="s">
        <v>1117</v>
      </c>
      <c r="AB18" s="1951" t="s">
        <v>1116</v>
      </c>
      <c r="AC18" s="1951" t="s">
        <v>1115</v>
      </c>
      <c r="AD18" s="1951" t="s">
        <v>1114</v>
      </c>
      <c r="AE18" s="1951" t="s">
        <v>1113</v>
      </c>
      <c r="AF18" s="1951" t="s">
        <v>1112</v>
      </c>
      <c r="AG18" s="1951"/>
      <c r="AH18" s="1951"/>
      <c r="AI18" s="1951" t="s">
        <v>1111</v>
      </c>
      <c r="AJ18" s="1951" t="s">
        <v>706</v>
      </c>
      <c r="AK18" s="1951" t="s">
        <v>707</v>
      </c>
      <c r="AL18" s="1951" t="s">
        <v>708</v>
      </c>
      <c r="AM18" s="1951" t="s">
        <v>710</v>
      </c>
      <c r="AN18" s="1951" t="s">
        <v>711</v>
      </c>
      <c r="AO18" s="1951" t="s">
        <v>712</v>
      </c>
      <c r="AP18" s="1951" t="s">
        <v>713</v>
      </c>
      <c r="AQ18" s="1951" t="s">
        <v>714</v>
      </c>
      <c r="AR18" s="1951" t="s">
        <v>715</v>
      </c>
      <c r="AS18" s="1951" t="s">
        <v>716</v>
      </c>
      <c r="AT18" s="1951" t="s">
        <v>717</v>
      </c>
      <c r="AU18" s="1951" t="s">
        <v>709</v>
      </c>
      <c r="AV18" s="1951" t="s">
        <v>718</v>
      </c>
      <c r="AW18" s="1951" t="s">
        <v>719</v>
      </c>
      <c r="AX18" s="1951" t="s">
        <v>1110</v>
      </c>
      <c r="AY18" s="1951" t="s">
        <v>720</v>
      </c>
      <c r="AZ18" s="1951" t="s">
        <v>721</v>
      </c>
      <c r="BA18" s="1951" t="s">
        <v>722</v>
      </c>
      <c r="BB18" s="1951" t="s">
        <v>723</v>
      </c>
      <c r="BC18" s="1951" t="s">
        <v>724</v>
      </c>
      <c r="BD18" s="1951" t="s">
        <v>725</v>
      </c>
      <c r="BE18" s="1951" t="s">
        <v>1109</v>
      </c>
      <c r="BF18" s="1951" t="s">
        <v>1108</v>
      </c>
      <c r="BG18" s="1951" t="s">
        <v>1107</v>
      </c>
      <c r="BH18" s="1951" t="s">
        <v>741</v>
      </c>
      <c r="BI18" s="1951" t="s">
        <v>1103</v>
      </c>
      <c r="BJ18" s="1951" t="s">
        <v>1106</v>
      </c>
      <c r="BK18" s="1951" t="s">
        <v>1105</v>
      </c>
      <c r="BL18" s="1951" t="s">
        <v>1104</v>
      </c>
      <c r="BM18" s="1951" t="s">
        <v>1103</v>
      </c>
      <c r="BN18" s="1951" t="s">
        <v>743</v>
      </c>
      <c r="BO18" s="1951"/>
      <c r="BP18" s="1951" t="s">
        <v>824</v>
      </c>
      <c r="BQ18" s="1951" t="s">
        <v>742</v>
      </c>
      <c r="BR18" s="1951" t="s">
        <v>1102</v>
      </c>
      <c r="BS18" s="1951" t="s">
        <v>745</v>
      </c>
      <c r="BT18" s="1951" t="s">
        <v>747</v>
      </c>
      <c r="BU18" s="1951" t="s">
        <v>747</v>
      </c>
      <c r="BV18" s="1951"/>
      <c r="BW18" s="1951"/>
      <c r="BX18" s="1951"/>
      <c r="BY18" s="1951" t="s">
        <v>749</v>
      </c>
      <c r="BZ18" s="1951" t="s">
        <v>750</v>
      </c>
      <c r="CA18" s="1951" t="s">
        <v>751</v>
      </c>
      <c r="CB18" s="1951" t="s">
        <v>752</v>
      </c>
      <c r="CC18" s="1951" t="s">
        <v>1101</v>
      </c>
      <c r="CD18" s="1951" t="s">
        <v>753</v>
      </c>
      <c r="CE18" s="1951" t="s">
        <v>755</v>
      </c>
      <c r="CF18" s="1951" t="s">
        <v>757</v>
      </c>
      <c r="CG18" s="1951" t="s">
        <v>759</v>
      </c>
      <c r="CH18" s="932" t="s">
        <v>1146</v>
      </c>
      <c r="CI18" s="1951" t="s">
        <v>770</v>
      </c>
      <c r="CJ18" s="1951" t="s">
        <v>760</v>
      </c>
      <c r="CK18" s="1951" t="s">
        <v>760</v>
      </c>
      <c r="CL18" s="1951" t="s">
        <v>1100</v>
      </c>
      <c r="CM18" s="1951" t="s">
        <v>680</v>
      </c>
      <c r="CN18" s="1951" t="s">
        <v>777</v>
      </c>
      <c r="CO18" s="1951" t="s">
        <v>776</v>
      </c>
      <c r="CP18" s="1951" t="s">
        <v>778</v>
      </c>
      <c r="CQ18" s="1951" t="s">
        <v>779</v>
      </c>
      <c r="CR18" s="1951" t="s">
        <v>778</v>
      </c>
      <c r="CS18" s="1951" t="s">
        <v>815</v>
      </c>
      <c r="CT18" s="1951" t="s">
        <v>779</v>
      </c>
      <c r="CU18" s="1951" t="s">
        <v>816</v>
      </c>
      <c r="CV18" s="932" t="s">
        <v>1166</v>
      </c>
      <c r="CW18" s="932" t="s">
        <v>1177</v>
      </c>
      <c r="CX18" s="932" t="s">
        <v>1178</v>
      </c>
      <c r="CY18" s="932" t="s">
        <v>1179</v>
      </c>
      <c r="CZ18" s="932" t="s">
        <v>1184</v>
      </c>
      <c r="DA18" s="932" t="s">
        <v>1185</v>
      </c>
      <c r="DB18" s="932" t="s">
        <v>1186</v>
      </c>
      <c r="DC18" s="1951" t="s">
        <v>783</v>
      </c>
      <c r="DD18" s="1951" t="s">
        <v>784</v>
      </c>
      <c r="DE18" s="1951" t="s">
        <v>789</v>
      </c>
      <c r="DF18" s="1951" t="s">
        <v>790</v>
      </c>
      <c r="DG18" s="1951" t="s">
        <v>826</v>
      </c>
      <c r="DH18" s="1951" t="s">
        <v>1099</v>
      </c>
      <c r="DI18" s="1951" t="s">
        <v>1098</v>
      </c>
      <c r="DJ18" s="1951" t="s">
        <v>1097</v>
      </c>
      <c r="DK18" s="1951" t="s">
        <v>1096</v>
      </c>
      <c r="DL18" s="1951" t="s">
        <v>1092</v>
      </c>
      <c r="DM18" s="1951" t="s">
        <v>1095</v>
      </c>
      <c r="DN18" s="1951" t="s">
        <v>1094</v>
      </c>
      <c r="DO18" s="1951" t="s">
        <v>1093</v>
      </c>
      <c r="DP18" s="1951" t="s">
        <v>1092</v>
      </c>
      <c r="DQ18" s="1951" t="s">
        <v>1091</v>
      </c>
      <c r="DR18" s="1951"/>
      <c r="DS18" s="1951"/>
      <c r="DT18" s="1951" t="s">
        <v>1090</v>
      </c>
      <c r="DU18" s="1951" t="s">
        <v>1089</v>
      </c>
      <c r="DV18" s="1951" t="s">
        <v>1088</v>
      </c>
      <c r="DW18" s="1951" t="s">
        <v>1087</v>
      </c>
      <c r="DX18" s="1951" t="s">
        <v>1086</v>
      </c>
      <c r="DY18" s="1951" t="s">
        <v>1085</v>
      </c>
      <c r="DZ18" s="1951"/>
      <c r="EA18" s="1951" t="s">
        <v>1084</v>
      </c>
      <c r="EB18" s="1951"/>
      <c r="EC18" s="1951"/>
      <c r="ED18" s="1951"/>
      <c r="EE18" s="1951"/>
      <c r="EF18" s="1951"/>
      <c r="EG18" s="1951"/>
      <c r="EH18" s="1951"/>
      <c r="EI18" s="1951"/>
      <c r="EJ18" s="1951"/>
      <c r="EK18" s="1951"/>
      <c r="EL18" s="1951"/>
      <c r="EM18" s="1951"/>
      <c r="EN18" s="1951"/>
      <c r="EO18" s="1951"/>
      <c r="EP18" s="1951"/>
      <c r="EQ18" s="1951"/>
      <c r="ER18" s="1951"/>
      <c r="ES18" s="1951"/>
      <c r="ET18" s="1951"/>
      <c r="EU18" s="1951"/>
      <c r="EV18" s="1951"/>
      <c r="EW18" s="1951" t="s">
        <v>1083</v>
      </c>
      <c r="EX18" s="1951" t="s">
        <v>1082</v>
      </c>
    </row>
    <row r="19" spans="1:154" ht="16.149999999999999" hidden="1" customHeight="1" x14ac:dyDescent="0.3">
      <c r="A19" s="934"/>
      <c r="B19" s="934"/>
      <c r="C19" s="935"/>
      <c r="D19" s="935"/>
      <c r="E19" s="936"/>
    </row>
    <row r="20" spans="1:154" ht="135.9" hidden="1" thickBot="1" x14ac:dyDescent="0.35">
      <c r="A20" s="937" t="s">
        <v>681</v>
      </c>
      <c r="B20" s="937" t="s">
        <v>1081</v>
      </c>
      <c r="C20" s="937" t="s">
        <v>766</v>
      </c>
      <c r="D20" s="937" t="s">
        <v>767</v>
      </c>
      <c r="E20" s="937" t="s">
        <v>682</v>
      </c>
      <c r="F20" s="856" t="s">
        <v>762</v>
      </c>
      <c r="G20" s="938" t="s">
        <v>683</v>
      </c>
      <c r="H20" s="938" t="s">
        <v>684</v>
      </c>
      <c r="I20" s="938" t="s">
        <v>685</v>
      </c>
      <c r="J20" s="938" t="s">
        <v>186</v>
      </c>
      <c r="K20" s="938" t="s">
        <v>1157</v>
      </c>
      <c r="L20" s="938" t="s">
        <v>1145</v>
      </c>
      <c r="M20" s="938" t="s">
        <v>696</v>
      </c>
      <c r="N20" s="938" t="s">
        <v>1158</v>
      </c>
      <c r="O20" s="938" t="s">
        <v>1159</v>
      </c>
      <c r="P20" s="938" t="s">
        <v>1160</v>
      </c>
      <c r="Q20" s="938" t="s">
        <v>1151</v>
      </c>
      <c r="R20" s="938" t="s">
        <v>1076</v>
      </c>
      <c r="S20" s="938"/>
      <c r="T20" s="938" t="s">
        <v>697</v>
      </c>
      <c r="U20" s="938" t="s">
        <v>1080</v>
      </c>
      <c r="V20" s="938" t="s">
        <v>502</v>
      </c>
      <c r="W20" s="938" t="s">
        <v>503</v>
      </c>
      <c r="X20" s="938" t="s">
        <v>686</v>
      </c>
      <c r="Y20" s="938" t="s">
        <v>687</v>
      </c>
      <c r="Z20" s="938" t="s">
        <v>1079</v>
      </c>
      <c r="AA20" s="938" t="s">
        <v>1078</v>
      </c>
      <c r="AB20" s="938" t="s">
        <v>1077</v>
      </c>
      <c r="AC20" s="938" t="s">
        <v>692</v>
      </c>
      <c r="AD20" s="938" t="s">
        <v>690</v>
      </c>
      <c r="AE20" s="938" t="s">
        <v>1075</v>
      </c>
      <c r="AF20" s="938" t="s">
        <v>700</v>
      </c>
      <c r="AG20" s="938"/>
      <c r="AH20" s="938"/>
      <c r="AI20" s="938" t="s">
        <v>773</v>
      </c>
      <c r="AJ20" s="938" t="s">
        <v>703</v>
      </c>
      <c r="AK20" s="938" t="s">
        <v>704</v>
      </c>
      <c r="AL20" s="938" t="s">
        <v>705</v>
      </c>
      <c r="AM20" s="938" t="s">
        <v>726</v>
      </c>
      <c r="AN20" s="938" t="s">
        <v>727</v>
      </c>
      <c r="AO20" s="938" t="s">
        <v>728</v>
      </c>
      <c r="AP20" s="938" t="s">
        <v>729</v>
      </c>
      <c r="AQ20" s="938" t="s">
        <v>730</v>
      </c>
      <c r="AR20" s="938" t="s">
        <v>731</v>
      </c>
      <c r="AS20" s="938" t="s">
        <v>732</v>
      </c>
      <c r="AT20" s="938" t="s">
        <v>733</v>
      </c>
      <c r="AU20" s="938" t="s">
        <v>734</v>
      </c>
      <c r="AV20" s="938" t="s">
        <v>735</v>
      </c>
      <c r="AW20" s="938" t="s">
        <v>1074</v>
      </c>
      <c r="AX20" s="938" t="s">
        <v>1073</v>
      </c>
      <c r="AY20" s="938" t="s">
        <v>736</v>
      </c>
      <c r="AZ20" s="938" t="s">
        <v>737</v>
      </c>
      <c r="BA20" s="938" t="s">
        <v>738</v>
      </c>
      <c r="BB20" s="938" t="s">
        <v>739</v>
      </c>
      <c r="BC20" s="938" t="s">
        <v>1072</v>
      </c>
      <c r="BD20" s="938" t="s">
        <v>740</v>
      </c>
      <c r="BE20" s="938" t="s">
        <v>810</v>
      </c>
      <c r="BF20" s="938" t="s">
        <v>849</v>
      </c>
      <c r="BG20" s="1275" t="s">
        <v>1071</v>
      </c>
      <c r="BH20" s="1275" t="s">
        <v>1070</v>
      </c>
      <c r="BI20" s="1275" t="s">
        <v>1069</v>
      </c>
      <c r="BJ20" s="1275" t="s">
        <v>1068</v>
      </c>
      <c r="BK20" s="1275" t="s">
        <v>1067</v>
      </c>
      <c r="BL20" s="1275" t="s">
        <v>1066</v>
      </c>
      <c r="BM20" s="1275" t="s">
        <v>702</v>
      </c>
      <c r="BN20" s="938" t="s">
        <v>828</v>
      </c>
      <c r="BO20" s="938"/>
      <c r="BP20" s="938" t="s">
        <v>825</v>
      </c>
      <c r="BQ20" s="938" t="s">
        <v>827</v>
      </c>
      <c r="BR20" s="938" t="s">
        <v>1065</v>
      </c>
      <c r="BS20" s="938" t="s">
        <v>744</v>
      </c>
      <c r="BT20" s="938" t="s">
        <v>746</v>
      </c>
      <c r="BU20" s="938" t="s">
        <v>843</v>
      </c>
      <c r="BV20" s="938"/>
      <c r="BW20" s="938"/>
      <c r="BX20" s="938"/>
      <c r="BY20" s="938" t="s">
        <v>748</v>
      </c>
      <c r="BZ20" s="938" t="s">
        <v>382</v>
      </c>
      <c r="CA20" s="938" t="s">
        <v>192</v>
      </c>
      <c r="CB20" s="938" t="s">
        <v>193</v>
      </c>
      <c r="CC20" s="938" t="s">
        <v>1064</v>
      </c>
      <c r="CD20" s="938" t="s">
        <v>312</v>
      </c>
      <c r="CE20" s="938" t="s">
        <v>754</v>
      </c>
      <c r="CF20" s="938" t="s">
        <v>756</v>
      </c>
      <c r="CG20" s="938" t="s">
        <v>758</v>
      </c>
      <c r="CH20" s="938" t="s">
        <v>1144</v>
      </c>
      <c r="CI20" s="938" t="s">
        <v>769</v>
      </c>
      <c r="CJ20" s="938" t="s">
        <v>768</v>
      </c>
      <c r="CK20" s="938" t="s">
        <v>761</v>
      </c>
      <c r="CL20" s="938" t="s">
        <v>1063</v>
      </c>
      <c r="CM20" s="938" t="s">
        <v>688</v>
      </c>
      <c r="CN20" s="938" t="s">
        <v>775</v>
      </c>
      <c r="CO20" s="938" t="s">
        <v>774</v>
      </c>
      <c r="CP20" s="938" t="s">
        <v>1062</v>
      </c>
      <c r="CQ20" s="938" t="s">
        <v>780</v>
      </c>
      <c r="CR20" s="938" t="s">
        <v>817</v>
      </c>
      <c r="CS20" s="938" t="s">
        <v>818</v>
      </c>
      <c r="CT20" s="938" t="s">
        <v>819</v>
      </c>
      <c r="CU20" s="938" t="s">
        <v>1061</v>
      </c>
      <c r="CV20" s="938" t="s">
        <v>1167</v>
      </c>
      <c r="CW20" s="949" t="s">
        <v>1175</v>
      </c>
      <c r="CX20" s="949" t="s">
        <v>1176</v>
      </c>
      <c r="CY20" s="949" t="s">
        <v>1180</v>
      </c>
      <c r="CZ20" s="950" t="s">
        <v>1181</v>
      </c>
      <c r="DA20" s="950" t="s">
        <v>1182</v>
      </c>
      <c r="DB20" s="950" t="s">
        <v>1183</v>
      </c>
      <c r="DC20" s="938" t="s">
        <v>781</v>
      </c>
      <c r="DD20" s="938" t="s">
        <v>782</v>
      </c>
      <c r="DE20" s="938" t="s">
        <v>785</v>
      </c>
      <c r="DF20" s="938" t="s">
        <v>786</v>
      </c>
      <c r="DG20" s="938" t="s">
        <v>787</v>
      </c>
      <c r="DH20" s="938" t="s">
        <v>791</v>
      </c>
      <c r="DI20" s="938" t="s">
        <v>1060</v>
      </c>
      <c r="DJ20" s="938" t="s">
        <v>1059</v>
      </c>
      <c r="DK20" s="938" t="s">
        <v>1058</v>
      </c>
      <c r="DL20" s="938" t="s">
        <v>1057</v>
      </c>
      <c r="DM20" s="938" t="s">
        <v>1056</v>
      </c>
      <c r="DN20" s="938" t="s">
        <v>1055</v>
      </c>
      <c r="DO20" s="938" t="s">
        <v>1054</v>
      </c>
      <c r="DP20" s="938" t="s">
        <v>1053</v>
      </c>
      <c r="DQ20" s="938" t="s">
        <v>1052</v>
      </c>
      <c r="DR20" s="938"/>
      <c r="DS20" s="938"/>
      <c r="DT20" s="938" t="s">
        <v>1051</v>
      </c>
      <c r="DU20" s="938" t="s">
        <v>1050</v>
      </c>
      <c r="DV20" s="938" t="s">
        <v>1049</v>
      </c>
      <c r="DW20" s="938" t="s">
        <v>1048</v>
      </c>
      <c r="DX20" s="938" t="s">
        <v>689</v>
      </c>
      <c r="DY20" s="938" t="s">
        <v>1047</v>
      </c>
      <c r="DZ20" s="938"/>
      <c r="EA20" s="938" t="s">
        <v>691</v>
      </c>
      <c r="EB20" s="938"/>
      <c r="EC20" s="938"/>
      <c r="ED20" s="938"/>
      <c r="EE20" s="938"/>
      <c r="EF20" s="938"/>
      <c r="EG20" s="938"/>
      <c r="EH20" s="938"/>
      <c r="EI20" s="938"/>
      <c r="EJ20" s="938"/>
      <c r="EK20" s="938"/>
      <c r="EL20" s="938"/>
      <c r="EM20" s="938"/>
      <c r="EN20" s="938"/>
      <c r="EO20" s="938"/>
      <c r="EP20" s="938"/>
      <c r="EQ20" s="938"/>
      <c r="ER20" s="938"/>
      <c r="ES20" s="938"/>
      <c r="ET20" s="938"/>
      <c r="EU20" s="938"/>
      <c r="EV20" s="938"/>
      <c r="EW20" s="938" t="s">
        <v>701</v>
      </c>
      <c r="EX20" s="938" t="s">
        <v>1046</v>
      </c>
    </row>
    <row r="21" spans="1:154" hidden="1" x14ac:dyDescent="0.3"/>
  </sheetData>
  <sheetProtection algorithmName="SHA-512" hashValue="+SfEo/ErXTxG4C5cDI1diEhlrhEQQ+nm0Xtd/FWBiuobAEvET8Os1d2aiNDaS3XcKPST2mr+jYOHXfOXy74hXQ==" saltValue="V0TnsAf+DFifJlX6DrB59w==" spinCount="100000" sheet="1" objects="1" scenarios="1"/>
  <mergeCells count="2">
    <mergeCell ref="A1:I1"/>
    <mergeCell ref="A16:I16"/>
  </mergeCells>
  <conditionalFormatting sqref="A13:B14">
    <cfRule type="expression" dxfId="31" priority="2">
      <formula>CELL("Protect",A13)=0</formula>
    </cfRule>
  </conditionalFormatting>
  <conditionalFormatting sqref="A6:E6">
    <cfRule type="expression" dxfId="30" priority="1">
      <formula>CELL("protect",A6)=0</formula>
    </cfRule>
  </conditionalFormatting>
  <conditionalFormatting sqref="AC7 AF7:AI7 BI7:BO7 AF9:AI9 BI9:BO9">
    <cfRule type="expression" dxfId="29" priority="4">
      <formula>CELL("protect",AC7)=0</formula>
    </cfRule>
  </conditionalFormatting>
  <conditionalFormatting sqref="AD8:AE8">
    <cfRule type="expression" dxfId="28" priority="3">
      <formula>CELL("protect",AD8)=0</formula>
    </cfRule>
  </conditionalFormatting>
  <pageMargins left="0.7" right="0.7" top="0.75" bottom="0.75" header="0.3" footer="0.3"/>
  <pageSetup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EA3B0-0870-456F-83FE-A0AAE351F5A0}">
  <sheetPr codeName="Sheet19"/>
  <dimension ref="A1:CB146"/>
  <sheetViews>
    <sheetView showGridLines="0" showWhiteSpace="0" zoomScale="60" zoomScaleNormal="60" zoomScalePageLayoutView="70" workbookViewId="0">
      <selection sqref="A1:I1"/>
    </sheetView>
  </sheetViews>
  <sheetFormatPr defaultColWidth="7.109375" defaultRowHeight="15.85" customHeight="1" x14ac:dyDescent="0.3"/>
  <cols>
    <col min="1" max="1" width="5.109375" style="923" customWidth="1"/>
    <col min="2" max="2" width="37.88671875" style="923" customWidth="1"/>
    <col min="3" max="9" width="15.109375" style="923" customWidth="1"/>
    <col min="10" max="10" width="2.33203125" style="923" customWidth="1"/>
    <col min="11" max="11" width="8.21875" style="931" bestFit="1" customWidth="1"/>
    <col min="12" max="13" width="7.109375" style="923"/>
    <col min="14" max="14" width="9.44140625" style="923" bestFit="1" customWidth="1"/>
    <col min="15" max="15" width="95.77734375" style="923" bestFit="1" customWidth="1"/>
    <col min="16" max="16384" width="7.109375" style="923"/>
  </cols>
  <sheetData>
    <row r="1" spans="1:80" ht="23.95" customHeight="1" x14ac:dyDescent="0.3">
      <c r="A1" s="1715" t="s">
        <v>1125</v>
      </c>
      <c r="B1" s="1715"/>
      <c r="C1" s="1715"/>
      <c r="D1" s="1715"/>
      <c r="E1" s="1715"/>
      <c r="F1" s="1715"/>
      <c r="G1" s="1715"/>
      <c r="H1" s="1715"/>
      <c r="I1" s="1715"/>
    </row>
    <row r="2" spans="1:80" s="1037" customFormat="1" ht="33.35" customHeight="1" x14ac:dyDescent="0.3">
      <c r="A2" s="1716" t="s">
        <v>834</v>
      </c>
      <c r="B2" s="1717"/>
      <c r="C2" s="1717"/>
      <c r="D2" s="1717"/>
      <c r="E2" s="1039"/>
      <c r="F2" s="1039"/>
      <c r="G2" s="1039"/>
      <c r="H2" s="1039"/>
      <c r="I2" s="1038" t="s">
        <v>833</v>
      </c>
    </row>
    <row r="3" spans="1:80" s="1037" customFormat="1" ht="17.55" x14ac:dyDescent="0.3">
      <c r="A3" s="1040"/>
      <c r="B3" s="1041"/>
      <c r="C3" s="1725" t="s">
        <v>443</v>
      </c>
      <c r="D3" s="1725"/>
      <c r="E3" s="1725"/>
      <c r="F3" s="1725"/>
      <c r="G3" s="1041"/>
      <c r="H3" s="1042" t="s">
        <v>835</v>
      </c>
      <c r="I3" s="1043"/>
      <c r="K3" s="1044" t="s">
        <v>900</v>
      </c>
    </row>
    <row r="4" spans="1:80" s="1033" customFormat="1" ht="15.05" x14ac:dyDescent="0.3">
      <c r="A4" s="1718" t="s">
        <v>836</v>
      </c>
      <c r="B4" s="1719"/>
      <c r="C4" s="1719"/>
      <c r="D4" s="1719"/>
      <c r="E4" s="1719"/>
      <c r="F4" s="1719"/>
      <c r="G4" s="1719"/>
      <c r="H4" s="1719"/>
      <c r="I4" s="1720"/>
    </row>
    <row r="5" spans="1:80" s="1033" customFormat="1" ht="15.05" x14ac:dyDescent="0.3">
      <c r="A5" s="1036"/>
      <c r="B5" s="1035"/>
      <c r="C5" s="1035"/>
      <c r="D5" s="1738" t="s">
        <v>842</v>
      </c>
      <c r="E5" s="1738"/>
      <c r="F5" s="1035"/>
      <c r="G5" s="1035"/>
      <c r="H5" s="1035"/>
      <c r="I5" s="1034"/>
      <c r="K5" s="1129" t="s">
        <v>841</v>
      </c>
      <c r="BJ5" s="1033">
        <v>0</v>
      </c>
      <c r="BO5" s="1033">
        <v>0</v>
      </c>
      <c r="BT5" s="1033">
        <v>0</v>
      </c>
      <c r="BU5" s="1033">
        <v>0</v>
      </c>
      <c r="CB5" s="1033">
        <v>0</v>
      </c>
    </row>
    <row r="6" spans="1:80" s="1029" customFormat="1" ht="6.45" customHeight="1" x14ac:dyDescent="0.25">
      <c r="A6" s="1032"/>
      <c r="B6" s="1031"/>
      <c r="C6" s="1031"/>
      <c r="D6" s="1031"/>
      <c r="E6" s="1031"/>
      <c r="F6" s="1031"/>
      <c r="G6" s="1031"/>
      <c r="H6" s="1031"/>
      <c r="I6" s="1030"/>
      <c r="K6" s="1127"/>
      <c r="BJ6" s="1029" t="s">
        <v>844</v>
      </c>
      <c r="BO6" s="1048" t="s">
        <v>844</v>
      </c>
      <c r="BT6" s="1048" t="s">
        <v>844</v>
      </c>
      <c r="BU6" s="1048" t="s">
        <v>844</v>
      </c>
      <c r="CB6" s="1048" t="s">
        <v>844</v>
      </c>
    </row>
    <row r="7" spans="1:80" ht="15.85" customHeight="1" x14ac:dyDescent="0.25">
      <c r="A7" s="1721" t="s">
        <v>95</v>
      </c>
      <c r="B7" s="1722"/>
      <c r="C7" s="1722" t="s">
        <v>45</v>
      </c>
      <c r="D7" s="1722"/>
      <c r="E7" s="1722"/>
      <c r="F7" s="1722" t="s">
        <v>96</v>
      </c>
      <c r="G7" s="1722"/>
      <c r="H7" s="1723" t="s">
        <v>65</v>
      </c>
      <c r="I7" s="1724"/>
      <c r="J7" s="973"/>
      <c r="K7" s="923"/>
    </row>
    <row r="8" spans="1:80" ht="15.85" customHeight="1" x14ac:dyDescent="0.25">
      <c r="A8" s="1743">
        <f>+'Cover Page'!$A$8</f>
        <v>0</v>
      </c>
      <c r="B8" s="1744"/>
      <c r="C8" s="1745">
        <f>+'Cover Page'!$F$8</f>
        <v>0</v>
      </c>
      <c r="D8" s="1745"/>
      <c r="E8" s="1745"/>
      <c r="F8" s="1744">
        <f>+'Cover Page'!$K$8</f>
        <v>0</v>
      </c>
      <c r="G8" s="1744"/>
      <c r="H8" s="1744" t="str">
        <f>+'1'!$J$6</f>
        <v>07/01/24 to 06/30/25</v>
      </c>
      <c r="I8" s="1746"/>
      <c r="J8" s="973"/>
      <c r="K8" s="923"/>
    </row>
    <row r="9" spans="1:80" s="1029" customFormat="1" ht="5.95" customHeight="1" x14ac:dyDescent="0.25">
      <c r="A9" s="1740"/>
      <c r="B9" s="1741"/>
      <c r="C9" s="1741"/>
      <c r="D9" s="1741"/>
      <c r="E9" s="1741"/>
      <c r="F9" s="1741"/>
      <c r="G9" s="1741"/>
      <c r="H9" s="1741"/>
      <c r="I9" s="1742"/>
      <c r="K9" s="1127"/>
    </row>
    <row r="10" spans="1:80" ht="15.85" customHeight="1" x14ac:dyDescent="0.25">
      <c r="A10" s="1028"/>
      <c r="B10" s="1027"/>
      <c r="C10" s="1026" t="s">
        <v>9</v>
      </c>
      <c r="D10" s="1026" t="s">
        <v>10</v>
      </c>
      <c r="E10" s="1026" t="s">
        <v>11</v>
      </c>
      <c r="F10" s="1026" t="s">
        <v>12</v>
      </c>
      <c r="G10" s="1026" t="s">
        <v>13</v>
      </c>
      <c r="H10" s="1026" t="s">
        <v>14</v>
      </c>
      <c r="I10" s="1026" t="s">
        <v>18</v>
      </c>
      <c r="K10" s="923"/>
    </row>
    <row r="11" spans="1:80" ht="15.85" customHeight="1" x14ac:dyDescent="0.25">
      <c r="A11" s="1025"/>
      <c r="C11" s="1728" t="s">
        <v>420</v>
      </c>
      <c r="D11" s="1729"/>
      <c r="E11" s="1729"/>
      <c r="F11" s="1729"/>
      <c r="G11" s="1729"/>
      <c r="H11" s="1730"/>
      <c r="I11" s="1024"/>
      <c r="K11" s="923"/>
    </row>
    <row r="12" spans="1:80" ht="15.85" customHeight="1" x14ac:dyDescent="0.3">
      <c r="A12" s="1025"/>
      <c r="C12" s="1024" t="s">
        <v>82</v>
      </c>
      <c r="D12" s="1024" t="s">
        <v>28</v>
      </c>
      <c r="E12" s="1024" t="s">
        <v>15</v>
      </c>
      <c r="F12" s="1024" t="s">
        <v>4</v>
      </c>
      <c r="G12" s="1024" t="s">
        <v>0</v>
      </c>
      <c r="H12" s="1024" t="s">
        <v>407</v>
      </c>
      <c r="I12" s="1023"/>
      <c r="J12" s="1021"/>
    </row>
    <row r="13" spans="1:80" ht="15.85" customHeight="1" x14ac:dyDescent="0.3">
      <c r="A13" s="1726" t="s">
        <v>81</v>
      </c>
      <c r="B13" s="1727"/>
      <c r="C13" s="1022" t="s">
        <v>2</v>
      </c>
      <c r="D13" s="1022" t="s">
        <v>3</v>
      </c>
      <c r="E13" s="1022" t="s">
        <v>16</v>
      </c>
      <c r="F13" s="1022" t="s">
        <v>5</v>
      </c>
      <c r="G13" s="1022" t="s">
        <v>832</v>
      </c>
      <c r="H13" s="1022" t="s">
        <v>146</v>
      </c>
      <c r="I13" s="1022" t="s">
        <v>6</v>
      </c>
      <c r="J13" s="1021"/>
    </row>
    <row r="14" spans="1:80" ht="15.85" customHeight="1" x14ac:dyDescent="0.3">
      <c r="A14" s="1017" t="s">
        <v>77</v>
      </c>
      <c r="B14" s="924"/>
      <c r="C14" s="1020"/>
      <c r="D14" s="1020"/>
      <c r="E14" s="1020"/>
      <c r="F14" s="1020"/>
      <c r="G14" s="1020"/>
      <c r="H14" s="1020"/>
      <c r="I14" s="1019"/>
    </row>
    <row r="15" spans="1:80" ht="15.85" customHeight="1" x14ac:dyDescent="0.25">
      <c r="A15" s="980" t="s">
        <v>154</v>
      </c>
      <c r="B15" s="926" t="s">
        <v>831</v>
      </c>
      <c r="C15" s="1000" t="s">
        <v>902</v>
      </c>
      <c r="D15" s="1000"/>
      <c r="E15" s="1000"/>
      <c r="F15" s="1000"/>
      <c r="G15" s="1006"/>
      <c r="H15" s="1006"/>
      <c r="I15" s="998">
        <f>SUM(C15:H15)</f>
        <v>0</v>
      </c>
      <c r="K15" s="1044" t="s">
        <v>1445</v>
      </c>
    </row>
    <row r="16" spans="1:80" ht="15.85" customHeight="1" x14ac:dyDescent="0.25">
      <c r="A16" s="980" t="s">
        <v>155</v>
      </c>
      <c r="B16" s="926" t="s">
        <v>830</v>
      </c>
      <c r="C16" s="1014"/>
      <c r="D16" s="1014"/>
      <c r="E16" s="1014"/>
      <c r="F16" s="1014"/>
      <c r="G16" s="1009"/>
      <c r="H16" s="1009"/>
      <c r="I16" s="978">
        <f>SUM(C16:H16)</f>
        <v>0</v>
      </c>
      <c r="K16" s="1129" t="s">
        <v>1192</v>
      </c>
    </row>
    <row r="17" spans="1:15" ht="15.85" customHeight="1" x14ac:dyDescent="0.25">
      <c r="A17" s="980" t="s">
        <v>156</v>
      </c>
      <c r="B17" s="926" t="s">
        <v>829</v>
      </c>
      <c r="C17" s="996"/>
      <c r="D17" s="996"/>
      <c r="E17" s="996"/>
      <c r="F17" s="996"/>
      <c r="G17" s="1009"/>
      <c r="H17" s="1009"/>
      <c r="I17" s="997">
        <f>SUM(C17:H17)</f>
        <v>0</v>
      </c>
      <c r="K17" s="1129" t="s">
        <v>901</v>
      </c>
    </row>
    <row r="18" spans="1:15" ht="15.85" customHeight="1" x14ac:dyDescent="0.3">
      <c r="A18" s="980" t="s">
        <v>157</v>
      </c>
      <c r="B18" s="995" t="s">
        <v>141</v>
      </c>
      <c r="C18" s="985">
        <f>SUM(C15:C17)</f>
        <v>0</v>
      </c>
      <c r="D18" s="985">
        <f>SUM(D15:D17)</f>
        <v>0</v>
      </c>
      <c r="E18" s="985">
        <f>SUM(E15:E17)</f>
        <v>0</v>
      </c>
      <c r="F18" s="985">
        <f>SUM(F15:F17)</f>
        <v>0</v>
      </c>
      <c r="G18" s="1018"/>
      <c r="H18" s="1018"/>
      <c r="I18" s="984">
        <f>SUM(C18:H18)</f>
        <v>0</v>
      </c>
    </row>
    <row r="19" spans="1:15" ht="15.85" customHeight="1" x14ac:dyDescent="0.3">
      <c r="A19" s="1017" t="s">
        <v>78</v>
      </c>
      <c r="B19" s="924"/>
      <c r="C19" s="987"/>
      <c r="D19" s="987"/>
      <c r="E19" s="987"/>
      <c r="F19" s="987"/>
      <c r="G19" s="987"/>
      <c r="H19" s="987"/>
      <c r="I19" s="986"/>
    </row>
    <row r="20" spans="1:15" ht="15.85" customHeight="1" x14ac:dyDescent="0.25">
      <c r="A20" s="980" t="s">
        <v>154</v>
      </c>
      <c r="B20" s="926" t="s">
        <v>142</v>
      </c>
      <c r="C20" s="1000"/>
      <c r="D20" s="1000"/>
      <c r="E20" s="1000"/>
      <c r="F20" s="1000"/>
      <c r="G20" s="1000"/>
      <c r="H20" s="1016"/>
      <c r="I20" s="1015">
        <f t="shared" ref="I20:I32" si="0">SUM(C20:H20)</f>
        <v>0</v>
      </c>
      <c r="K20" s="1044" t="s">
        <v>903</v>
      </c>
    </row>
    <row r="21" spans="1:15" ht="15.85" customHeight="1" x14ac:dyDescent="0.3">
      <c r="A21" s="980" t="s">
        <v>155</v>
      </c>
      <c r="B21" s="926" t="s">
        <v>133</v>
      </c>
      <c r="C21" s="996"/>
      <c r="D21" s="996"/>
      <c r="E21" s="996"/>
      <c r="F21" s="996"/>
      <c r="G21" s="1008"/>
      <c r="H21" s="1008"/>
      <c r="I21" s="978">
        <f t="shared" si="0"/>
        <v>0</v>
      </c>
    </row>
    <row r="22" spans="1:15" ht="15.85" customHeight="1" x14ac:dyDescent="0.3">
      <c r="A22" s="980" t="s">
        <v>156</v>
      </c>
      <c r="B22" s="926" t="s">
        <v>134</v>
      </c>
      <c r="C22" s="1014"/>
      <c r="D22" s="1014"/>
      <c r="E22" s="1014"/>
      <c r="F22" s="1014"/>
      <c r="G22" s="1008"/>
      <c r="H22" s="1008"/>
      <c r="I22" s="978">
        <f t="shared" si="0"/>
        <v>0</v>
      </c>
    </row>
    <row r="23" spans="1:15" ht="15.85" customHeight="1" x14ac:dyDescent="0.3">
      <c r="A23" s="980" t="s">
        <v>157</v>
      </c>
      <c r="B23" s="926" t="s">
        <v>143</v>
      </c>
      <c r="C23" s="1014"/>
      <c r="D23" s="1014"/>
      <c r="E23" s="1014"/>
      <c r="F23" s="1014"/>
      <c r="G23" s="1008"/>
      <c r="H23" s="1008"/>
      <c r="I23" s="978">
        <f t="shared" si="0"/>
        <v>0</v>
      </c>
    </row>
    <row r="24" spans="1:15" ht="15.85" customHeight="1" x14ac:dyDescent="0.3">
      <c r="A24" s="980" t="s">
        <v>158</v>
      </c>
      <c r="B24" s="926" t="s">
        <v>144</v>
      </c>
      <c r="C24" s="1014"/>
      <c r="D24" s="1014"/>
      <c r="E24" s="1014"/>
      <c r="F24" s="1014"/>
      <c r="G24" s="1008"/>
      <c r="H24" s="1008"/>
      <c r="I24" s="978">
        <f t="shared" si="0"/>
        <v>0</v>
      </c>
    </row>
    <row r="25" spans="1:15" ht="15.85" customHeight="1" x14ac:dyDescent="0.3">
      <c r="A25" s="980" t="s">
        <v>159</v>
      </c>
      <c r="B25" s="926" t="s">
        <v>135</v>
      </c>
      <c r="C25" s="1014"/>
      <c r="D25" s="1014"/>
      <c r="E25" s="1014"/>
      <c r="F25" s="1014"/>
      <c r="G25" s="1008"/>
      <c r="H25" s="1008"/>
      <c r="I25" s="978">
        <f t="shared" si="0"/>
        <v>0</v>
      </c>
    </row>
    <row r="26" spans="1:15" ht="15.85" customHeight="1" x14ac:dyDescent="0.3">
      <c r="A26" s="980" t="s">
        <v>160</v>
      </c>
      <c r="B26" s="926" t="s">
        <v>145</v>
      </c>
      <c r="C26" s="1014"/>
      <c r="D26" s="1014"/>
      <c r="E26" s="1014"/>
      <c r="F26" s="1014"/>
      <c r="G26" s="1008"/>
      <c r="H26" s="1008"/>
      <c r="I26" s="978">
        <f t="shared" si="0"/>
        <v>0</v>
      </c>
    </row>
    <row r="27" spans="1:15" ht="15.85" customHeight="1" x14ac:dyDescent="0.3">
      <c r="A27" s="980" t="s">
        <v>161</v>
      </c>
      <c r="B27" s="926" t="s">
        <v>136</v>
      </c>
      <c r="C27" s="1014"/>
      <c r="D27" s="1014"/>
      <c r="E27" s="1014"/>
      <c r="F27" s="1014"/>
      <c r="G27" s="1008"/>
      <c r="H27" s="1008"/>
      <c r="I27" s="978">
        <f t="shared" si="0"/>
        <v>0</v>
      </c>
    </row>
    <row r="28" spans="1:15" ht="15.85" customHeight="1" x14ac:dyDescent="0.3">
      <c r="A28" s="980" t="s">
        <v>164</v>
      </c>
      <c r="B28" s="926" t="s">
        <v>137</v>
      </c>
      <c r="C28" s="1014"/>
      <c r="D28" s="1014"/>
      <c r="E28" s="1014"/>
      <c r="F28" s="1014"/>
      <c r="G28" s="1008"/>
      <c r="H28" s="1008"/>
      <c r="I28" s="978">
        <f t="shared" si="0"/>
        <v>0</v>
      </c>
    </row>
    <row r="29" spans="1:15" ht="15.85" customHeight="1" x14ac:dyDescent="0.3">
      <c r="A29" s="980" t="s">
        <v>162</v>
      </c>
      <c r="B29" s="926" t="s">
        <v>423</v>
      </c>
      <c r="C29" s="1014"/>
      <c r="D29" s="1014"/>
      <c r="E29" s="1014"/>
      <c r="F29" s="1014"/>
      <c r="G29" s="1014"/>
      <c r="H29" s="1008"/>
      <c r="I29" s="978">
        <f t="shared" si="0"/>
        <v>0</v>
      </c>
    </row>
    <row r="30" spans="1:15" ht="15.85" customHeight="1" x14ac:dyDescent="0.3">
      <c r="A30" s="980" t="s">
        <v>163</v>
      </c>
      <c r="B30" s="926" t="s">
        <v>1042</v>
      </c>
      <c r="C30" s="1014"/>
      <c r="D30" s="1014"/>
      <c r="E30" s="1014"/>
      <c r="F30" s="1014"/>
      <c r="G30" s="1014"/>
      <c r="H30" s="1008"/>
      <c r="I30" s="978">
        <f t="shared" si="0"/>
        <v>0</v>
      </c>
    </row>
    <row r="31" spans="1:15" ht="15.85" customHeight="1" x14ac:dyDescent="0.3">
      <c r="A31" s="980" t="s">
        <v>528</v>
      </c>
      <c r="B31" s="926" t="s">
        <v>1191</v>
      </c>
      <c r="C31" s="1014"/>
      <c r="D31" s="1014"/>
      <c r="E31" s="1014"/>
      <c r="F31" s="1014"/>
      <c r="G31" s="1014"/>
      <c r="H31" s="1008"/>
      <c r="I31" s="978">
        <f t="shared" si="0"/>
        <v>0</v>
      </c>
      <c r="K31" s="1376"/>
      <c r="L31" s="1013"/>
    </row>
    <row r="32" spans="1:15" s="924" customFormat="1" ht="15.85" customHeight="1" x14ac:dyDescent="0.25">
      <c r="A32" s="110" t="s">
        <v>906</v>
      </c>
      <c r="B32" s="116" t="s">
        <v>151</v>
      </c>
      <c r="C32" s="985">
        <f>SUM(C20:C31)</f>
        <v>0</v>
      </c>
      <c r="D32" s="985">
        <f>SUM(D20:D31)</f>
        <v>0</v>
      </c>
      <c r="E32" s="985">
        <f>SUM(E20:E31)</f>
        <v>0</v>
      </c>
      <c r="F32" s="985">
        <f>SUM(F20:F31)</f>
        <v>0</v>
      </c>
      <c r="G32" s="985">
        <f>SUM(G20:G31)</f>
        <v>0</v>
      </c>
      <c r="H32" s="1012"/>
      <c r="I32" s="993">
        <f t="shared" si="0"/>
        <v>0</v>
      </c>
      <c r="L32" s="923"/>
      <c r="M32" s="923"/>
      <c r="N32" s="923"/>
      <c r="O32" s="923"/>
    </row>
    <row r="33" spans="1:15" ht="15.85" customHeight="1" x14ac:dyDescent="0.3">
      <c r="A33" s="990" t="s">
        <v>79</v>
      </c>
      <c r="B33" s="983"/>
      <c r="C33" s="1011"/>
      <c r="D33" s="1011"/>
      <c r="E33" s="1011"/>
      <c r="F33" s="1011"/>
      <c r="G33" s="1008"/>
      <c r="H33" s="1008"/>
      <c r="I33" s="1010"/>
    </row>
    <row r="34" spans="1:15" ht="15.85" customHeight="1" x14ac:dyDescent="0.3">
      <c r="A34" s="980" t="s">
        <v>154</v>
      </c>
      <c r="B34" s="926" t="s">
        <v>150</v>
      </c>
      <c r="C34" s="1000"/>
      <c r="D34" s="1000"/>
      <c r="E34" s="1000"/>
      <c r="F34" s="1000"/>
      <c r="G34" s="1008"/>
      <c r="H34" s="1008"/>
      <c r="I34" s="998">
        <f>SUM(C34:H34)</f>
        <v>0</v>
      </c>
    </row>
    <row r="35" spans="1:15" ht="15.85" customHeight="1" x14ac:dyDescent="0.3">
      <c r="A35" s="980" t="s">
        <v>155</v>
      </c>
      <c r="B35" s="926" t="s">
        <v>138</v>
      </c>
      <c r="C35" s="996"/>
      <c r="D35" s="996"/>
      <c r="E35" s="996"/>
      <c r="F35" s="996"/>
      <c r="G35" s="1008"/>
      <c r="H35" s="1008"/>
      <c r="I35" s="978">
        <f>SUM(C35:H35)</f>
        <v>0</v>
      </c>
    </row>
    <row r="36" spans="1:15" s="924" customFormat="1" ht="15.85" customHeight="1" x14ac:dyDescent="0.25">
      <c r="A36" s="980" t="s">
        <v>156</v>
      </c>
      <c r="B36" s="995" t="s">
        <v>282</v>
      </c>
      <c r="C36" s="985">
        <f>SUM(C34:C35)</f>
        <v>0</v>
      </c>
      <c r="D36" s="985">
        <f>SUM(D34:D35)</f>
        <v>0</v>
      </c>
      <c r="E36" s="985">
        <f>SUM(E34:E35)</f>
        <v>0</v>
      </c>
      <c r="F36" s="985">
        <f>SUM(F34:F35)</f>
        <v>0</v>
      </c>
      <c r="G36" s="1003"/>
      <c r="H36" s="1003"/>
      <c r="I36" s="993">
        <f>SUM(C36:H36)</f>
        <v>0</v>
      </c>
    </row>
    <row r="37" spans="1:15" ht="15.85" customHeight="1" x14ac:dyDescent="0.3">
      <c r="A37" s="990" t="s">
        <v>80</v>
      </c>
      <c r="B37" s="983"/>
      <c r="C37" s="1007"/>
      <c r="D37" s="1007"/>
      <c r="E37" s="1007"/>
      <c r="F37" s="1007"/>
      <c r="G37" s="1007"/>
      <c r="H37" s="1007"/>
      <c r="I37" s="986"/>
    </row>
    <row r="38" spans="1:15" ht="15.85" customHeight="1" x14ac:dyDescent="0.3">
      <c r="A38" s="980" t="s">
        <v>154</v>
      </c>
      <c r="B38" s="926" t="s">
        <v>76</v>
      </c>
      <c r="C38" s="1006"/>
      <c r="D38" s="1006"/>
      <c r="E38" s="1006"/>
      <c r="F38" s="1006"/>
      <c r="G38" s="1006"/>
      <c r="H38" s="1000"/>
      <c r="I38" s="998">
        <f>SUM(C38:H38)</f>
        <v>0</v>
      </c>
    </row>
    <row r="39" spans="1:15" ht="15.85" customHeight="1" x14ac:dyDescent="0.3">
      <c r="A39" s="980" t="s">
        <v>155</v>
      </c>
      <c r="B39" s="926" t="s">
        <v>146</v>
      </c>
      <c r="C39" s="1006"/>
      <c r="D39" s="1006"/>
      <c r="E39" s="1006"/>
      <c r="F39" s="1006"/>
      <c r="G39" s="1006"/>
      <c r="H39" s="996"/>
      <c r="I39" s="978">
        <f>SUM(C39:H39)</f>
        <v>0</v>
      </c>
      <c r="O39" s="1005"/>
    </row>
    <row r="40" spans="1:15" s="924" customFormat="1" ht="15.85" customHeight="1" x14ac:dyDescent="0.25">
      <c r="A40" s="980" t="s">
        <v>156</v>
      </c>
      <c r="B40" s="995" t="s">
        <v>152</v>
      </c>
      <c r="C40" s="1003"/>
      <c r="D40" s="1003"/>
      <c r="E40" s="1003"/>
      <c r="F40" s="1003"/>
      <c r="G40" s="1003"/>
      <c r="H40" s="985">
        <f>SUM(H38:H39)</f>
        <v>0</v>
      </c>
      <c r="I40" s="993">
        <f>SUM(I38+I39)</f>
        <v>0</v>
      </c>
      <c r="N40" s="992"/>
      <c r="O40" s="1004"/>
    </row>
    <row r="41" spans="1:15" ht="15.85" customHeight="1" x14ac:dyDescent="0.3">
      <c r="A41" s="990" t="s">
        <v>153</v>
      </c>
      <c r="B41" s="983"/>
      <c r="C41" s="1003"/>
      <c r="D41" s="1003"/>
      <c r="E41" s="1003"/>
      <c r="F41" s="1003"/>
      <c r="G41" s="1002"/>
      <c r="H41" s="999"/>
      <c r="I41" s="1001"/>
      <c r="N41" s="992"/>
      <c r="O41" s="991"/>
    </row>
    <row r="42" spans="1:15" ht="15.85" customHeight="1" x14ac:dyDescent="0.25">
      <c r="A42" s="980" t="s">
        <v>154</v>
      </c>
      <c r="B42" s="111" t="s">
        <v>1043</v>
      </c>
      <c r="C42" s="1000"/>
      <c r="D42" s="1000"/>
      <c r="E42" s="1000"/>
      <c r="F42" s="1000"/>
      <c r="G42" s="1000"/>
      <c r="H42" s="999"/>
      <c r="I42" s="998">
        <f>SUM(C42:H42)</f>
        <v>0</v>
      </c>
      <c r="K42" s="1044"/>
      <c r="N42" s="992"/>
      <c r="O42" s="991"/>
    </row>
    <row r="43" spans="1:15" ht="15.85" customHeight="1" x14ac:dyDescent="0.3">
      <c r="A43" s="980" t="s">
        <v>155</v>
      </c>
      <c r="B43" s="926" t="s">
        <v>466</v>
      </c>
      <c r="C43" s="996"/>
      <c r="D43" s="996"/>
      <c r="E43" s="996"/>
      <c r="F43" s="996"/>
      <c r="G43" s="996"/>
      <c r="H43" s="994"/>
      <c r="I43" s="978">
        <f>SUM(C43:H43)</f>
        <v>0</v>
      </c>
      <c r="N43" s="992"/>
      <c r="O43" s="991"/>
    </row>
    <row r="44" spans="1:15" ht="15.85" customHeight="1" x14ac:dyDescent="0.3">
      <c r="A44" s="980" t="s">
        <v>156</v>
      </c>
      <c r="B44" s="995" t="s">
        <v>467</v>
      </c>
      <c r="C44" s="985">
        <f>SUM(C42:C43)</f>
        <v>0</v>
      </c>
      <c r="D44" s="985">
        <f>SUM(D42:D43)</f>
        <v>0</v>
      </c>
      <c r="E44" s="985">
        <f>SUM(E42:E43)</f>
        <v>0</v>
      </c>
      <c r="F44" s="985">
        <f>SUM(F42:F43)</f>
        <v>0</v>
      </c>
      <c r="G44" s="985">
        <f>SUM(G42:G43)</f>
        <v>0</v>
      </c>
      <c r="H44" s="994"/>
      <c r="I44" s="993">
        <f>SUM(I42+I43)</f>
        <v>0</v>
      </c>
      <c r="N44" s="992"/>
      <c r="O44" s="991"/>
    </row>
    <row r="45" spans="1:15" ht="15.85" customHeight="1" x14ac:dyDescent="0.3">
      <c r="A45" s="989" t="s">
        <v>424</v>
      </c>
      <c r="B45" s="988"/>
      <c r="C45" s="987"/>
      <c r="D45" s="987"/>
      <c r="E45" s="987"/>
      <c r="F45" s="987"/>
      <c r="G45" s="987"/>
      <c r="H45" s="987"/>
      <c r="I45" s="986"/>
    </row>
    <row r="46" spans="1:15" s="924" customFormat="1" ht="15.85" customHeight="1" x14ac:dyDescent="0.25">
      <c r="A46" s="980" t="s">
        <v>154</v>
      </c>
      <c r="B46" s="983" t="s">
        <v>140</v>
      </c>
      <c r="C46" s="982">
        <f t="shared" ref="C46:I46" si="1">SUM(C18,C32,C36,C40,C44)</f>
        <v>0</v>
      </c>
      <c r="D46" s="982">
        <f t="shared" si="1"/>
        <v>0</v>
      </c>
      <c r="E46" s="982">
        <f t="shared" si="1"/>
        <v>0</v>
      </c>
      <c r="F46" s="982">
        <f t="shared" si="1"/>
        <v>0</v>
      </c>
      <c r="G46" s="982">
        <f t="shared" si="1"/>
        <v>0</v>
      </c>
      <c r="H46" s="982">
        <f t="shared" si="1"/>
        <v>0</v>
      </c>
      <c r="I46" s="981">
        <f t="shared" si="1"/>
        <v>0</v>
      </c>
    </row>
    <row r="47" spans="1:15" ht="15.85" customHeight="1" x14ac:dyDescent="0.3">
      <c r="A47" s="980" t="s">
        <v>155</v>
      </c>
      <c r="B47" s="926" t="s">
        <v>845</v>
      </c>
      <c r="C47" s="979"/>
      <c r="D47" s="979"/>
      <c r="E47" s="979"/>
      <c r="F47" s="979"/>
      <c r="G47" s="979"/>
      <c r="H47" s="979"/>
      <c r="I47" s="978">
        <f>ROUND(SUM(C47:H47),0)</f>
        <v>0</v>
      </c>
    </row>
    <row r="48" spans="1:15" ht="15.85" customHeight="1" x14ac:dyDescent="0.25">
      <c r="A48" s="977" t="s">
        <v>156</v>
      </c>
      <c r="B48" s="976" t="s">
        <v>846</v>
      </c>
      <c r="C48" s="975">
        <f t="shared" ref="C48:H48" si="2">SUM(C46:C47)</f>
        <v>0</v>
      </c>
      <c r="D48" s="975">
        <f t="shared" si="2"/>
        <v>0</v>
      </c>
      <c r="E48" s="975">
        <f t="shared" si="2"/>
        <v>0</v>
      </c>
      <c r="F48" s="975">
        <f t="shared" si="2"/>
        <v>0</v>
      </c>
      <c r="G48" s="975">
        <f t="shared" si="2"/>
        <v>0</v>
      </c>
      <c r="H48" s="975">
        <f t="shared" si="2"/>
        <v>0</v>
      </c>
      <c r="I48" s="974">
        <f>SUM(C48:H48)</f>
        <v>0</v>
      </c>
      <c r="K48" s="1044" t="s">
        <v>904</v>
      </c>
    </row>
    <row r="49" spans="1:9" ht="19.600000000000001" hidden="1" customHeight="1" x14ac:dyDescent="0.3"/>
    <row r="50" spans="1:9" ht="15.65" x14ac:dyDescent="0.3"/>
    <row r="51" spans="1:9" ht="15.85" hidden="1" customHeight="1" x14ac:dyDescent="0.3"/>
    <row r="52" spans="1:9" ht="20.5" customHeight="1" x14ac:dyDescent="0.3">
      <c r="A52" s="1731" t="s">
        <v>840</v>
      </c>
      <c r="B52" s="1732"/>
      <c r="C52" s="1732"/>
      <c r="D52" s="1732"/>
      <c r="E52" s="1732"/>
      <c r="F52" s="1732"/>
      <c r="G52" s="1732"/>
      <c r="H52" s="1732"/>
      <c r="I52" s="1733"/>
    </row>
    <row r="53" spans="1:9" ht="22.7" customHeight="1" x14ac:dyDescent="0.3">
      <c r="A53" s="1734" t="s">
        <v>837</v>
      </c>
      <c r="B53" s="1735"/>
      <c r="C53" s="1735"/>
      <c r="D53" s="1735"/>
      <c r="E53" s="1735"/>
      <c r="F53" s="1735"/>
      <c r="G53" s="1735"/>
      <c r="H53" s="1735"/>
      <c r="I53" s="1736"/>
    </row>
    <row r="54" spans="1:9" ht="15.85" customHeight="1" x14ac:dyDescent="0.3">
      <c r="A54" s="26"/>
      <c r="B54" s="25"/>
      <c r="C54" s="25"/>
      <c r="D54" s="59" t="s">
        <v>585</v>
      </c>
      <c r="E54" s="1737">
        <f>+'1'!$U$3</f>
        <v>0</v>
      </c>
      <c r="F54" s="1737"/>
      <c r="G54" s="1737"/>
      <c r="H54" s="25"/>
      <c r="I54" s="745" t="str">
        <f>IF($G$3="Standard interim per diem rate","Table 2.A is NOT APPLICABLE","")</f>
        <v/>
      </c>
    </row>
    <row r="55" spans="1:9" ht="11.6" customHeight="1" x14ac:dyDescent="0.3">
      <c r="A55" s="969"/>
      <c r="B55" s="971"/>
      <c r="C55" s="25"/>
      <c r="D55" s="971"/>
      <c r="E55" s="971"/>
      <c r="F55" s="971"/>
      <c r="G55" s="971"/>
      <c r="H55" s="971"/>
      <c r="I55" s="970"/>
    </row>
    <row r="56" spans="1:9" ht="15.85" customHeight="1" x14ac:dyDescent="0.3">
      <c r="A56" s="1470" t="s">
        <v>95</v>
      </c>
      <c r="B56" s="1498"/>
      <c r="C56" s="1498" t="s">
        <v>45</v>
      </c>
      <c r="D56" s="1498"/>
      <c r="E56" s="1498"/>
      <c r="F56" s="1498" t="s">
        <v>96</v>
      </c>
      <c r="G56" s="1498"/>
      <c r="H56" s="1500" t="s">
        <v>65</v>
      </c>
      <c r="I56" s="1473"/>
    </row>
    <row r="57" spans="1:9" ht="15.85" customHeight="1" x14ac:dyDescent="0.3">
      <c r="A57" s="1739">
        <f>'1'!$P$6</f>
        <v>0</v>
      </c>
      <c r="B57" s="1497"/>
      <c r="C57" s="1497">
        <f>'1'!$S$6</f>
        <v>0</v>
      </c>
      <c r="D57" s="1497"/>
      <c r="E57" s="1497"/>
      <c r="F57" s="1497">
        <f>'1'!$V$6</f>
        <v>0</v>
      </c>
      <c r="G57" s="1497"/>
      <c r="H57" s="1497" t="str">
        <f>+'1'!$X$6</f>
        <v>07/01/24 to 06/30/25</v>
      </c>
      <c r="I57" s="1477"/>
    </row>
    <row r="58" spans="1:9" ht="15.85" customHeight="1" x14ac:dyDescent="0.3">
      <c r="A58" s="730"/>
      <c r="B58" s="731"/>
      <c r="C58" s="1505"/>
      <c r="D58" s="1505"/>
      <c r="E58" s="1505"/>
      <c r="F58" s="1505"/>
      <c r="G58" s="1505"/>
      <c r="H58" s="1505"/>
      <c r="I58" s="732"/>
    </row>
    <row r="59" spans="1:9" ht="15.85" customHeight="1" x14ac:dyDescent="0.3">
      <c r="A59" s="56"/>
      <c r="B59" s="57"/>
      <c r="C59" s="41" t="s">
        <v>9</v>
      </c>
      <c r="D59" s="41" t="s">
        <v>10</v>
      </c>
      <c r="E59" s="41" t="s">
        <v>11</v>
      </c>
      <c r="F59" s="133" t="s">
        <v>12</v>
      </c>
      <c r="G59" s="133" t="s">
        <v>13</v>
      </c>
      <c r="H59" s="133" t="s">
        <v>14</v>
      </c>
      <c r="I59" s="133" t="s">
        <v>18</v>
      </c>
    </row>
    <row r="60" spans="1:9" ht="15.85" customHeight="1" x14ac:dyDescent="0.3">
      <c r="A60" s="26"/>
      <c r="B60" s="25"/>
      <c r="C60" s="1458" t="s">
        <v>420</v>
      </c>
      <c r="D60" s="1459"/>
      <c r="E60" s="1459"/>
      <c r="F60" s="1459"/>
      <c r="G60" s="1459"/>
      <c r="H60" s="1460"/>
      <c r="I60" s="484"/>
    </row>
    <row r="61" spans="1:9" ht="15.85" customHeight="1" x14ac:dyDescent="0.3">
      <c r="A61" s="26"/>
      <c r="B61" s="25"/>
      <c r="C61" s="84" t="s">
        <v>82</v>
      </c>
      <c r="D61" s="84" t="s">
        <v>28</v>
      </c>
      <c r="E61" s="84" t="s">
        <v>15</v>
      </c>
      <c r="F61" s="81" t="s">
        <v>4</v>
      </c>
      <c r="G61" s="81" t="s">
        <v>0</v>
      </c>
      <c r="H61" s="81" t="s">
        <v>421</v>
      </c>
      <c r="I61" s="42"/>
    </row>
    <row r="62" spans="1:9" ht="15.85" customHeight="1" x14ac:dyDescent="0.3">
      <c r="A62" s="1461" t="s">
        <v>81</v>
      </c>
      <c r="B62" s="1462"/>
      <c r="C62" s="82" t="s">
        <v>2</v>
      </c>
      <c r="D62" s="82" t="s">
        <v>3</v>
      </c>
      <c r="E62" s="83" t="s">
        <v>16</v>
      </c>
      <c r="F62" s="82" t="s">
        <v>5</v>
      </c>
      <c r="G62" s="82" t="s">
        <v>30</v>
      </c>
      <c r="H62" s="82" t="s">
        <v>422</v>
      </c>
      <c r="I62" s="82" t="s">
        <v>6</v>
      </c>
    </row>
    <row r="63" spans="1:9" ht="15.85" customHeight="1" x14ac:dyDescent="0.3">
      <c r="A63" s="106" t="s">
        <v>77</v>
      </c>
      <c r="B63" s="107"/>
      <c r="C63" s="108"/>
      <c r="D63" s="108"/>
      <c r="E63" s="108"/>
      <c r="F63" s="108"/>
      <c r="G63" s="108"/>
      <c r="H63" s="108"/>
      <c r="I63" s="109"/>
    </row>
    <row r="64" spans="1:9" ht="15.85" customHeight="1" x14ac:dyDescent="0.3">
      <c r="A64" s="110" t="s">
        <v>154</v>
      </c>
      <c r="B64" s="111" t="s">
        <v>147</v>
      </c>
      <c r="C64" s="1000">
        <f>+'1'!$S13</f>
        <v>0</v>
      </c>
      <c r="D64" s="1000">
        <f>+'1'!$T13</f>
        <v>0</v>
      </c>
      <c r="E64" s="1000">
        <f>+'1'!$U13</f>
        <v>0</v>
      </c>
      <c r="F64" s="1000">
        <f>+'1'!$V13</f>
        <v>0</v>
      </c>
      <c r="G64" s="1006"/>
      <c r="H64" s="1006"/>
      <c r="I64" s="998">
        <f>SUM(C64:H64)</f>
        <v>0</v>
      </c>
    </row>
    <row r="65" spans="1:9" ht="15.85" customHeight="1" x14ac:dyDescent="0.3">
      <c r="A65" s="110" t="s">
        <v>155</v>
      </c>
      <c r="B65" s="111" t="s">
        <v>148</v>
      </c>
      <c r="C65" s="1014">
        <f>+'1'!$S14</f>
        <v>0</v>
      </c>
      <c r="D65" s="1014">
        <f>+'1'!$T14</f>
        <v>0</v>
      </c>
      <c r="E65" s="1014">
        <f>+'1'!$U14</f>
        <v>0</v>
      </c>
      <c r="F65" s="1014">
        <f>+'1'!$V14</f>
        <v>0</v>
      </c>
      <c r="G65" s="1009"/>
      <c r="H65" s="1009"/>
      <c r="I65" s="978">
        <f>SUM(C65:H65)</f>
        <v>0</v>
      </c>
    </row>
    <row r="66" spans="1:9" ht="15.85" customHeight="1" x14ac:dyDescent="0.3">
      <c r="A66" s="110" t="s">
        <v>156</v>
      </c>
      <c r="B66" s="111" t="s">
        <v>149</v>
      </c>
      <c r="C66" s="1014">
        <f>+'1'!$S15</f>
        <v>0</v>
      </c>
      <c r="D66" s="1014">
        <f>+'1'!$T15</f>
        <v>0</v>
      </c>
      <c r="E66" s="1014">
        <f>+'1'!$U15</f>
        <v>0</v>
      </c>
      <c r="F66" s="1014">
        <f>+'1'!$V15</f>
        <v>0</v>
      </c>
      <c r="G66" s="1009"/>
      <c r="H66" s="1009"/>
      <c r="I66" s="997">
        <f>SUM(C66:H66)</f>
        <v>0</v>
      </c>
    </row>
    <row r="67" spans="1:9" ht="15.85" customHeight="1" x14ac:dyDescent="0.3">
      <c r="A67" s="110" t="s">
        <v>157</v>
      </c>
      <c r="B67" s="116" t="s">
        <v>141</v>
      </c>
      <c r="C67" s="985">
        <f>SUM(C64:C66)</f>
        <v>0</v>
      </c>
      <c r="D67" s="985">
        <f>SUM(D64:D66)</f>
        <v>0</v>
      </c>
      <c r="E67" s="985">
        <f>SUM(E64:E66)</f>
        <v>0</v>
      </c>
      <c r="F67" s="985">
        <f>SUM(F64:F66)</f>
        <v>0</v>
      </c>
      <c r="G67" s="1018"/>
      <c r="H67" s="1018"/>
      <c r="I67" s="984">
        <f>SUM(C67:H67)</f>
        <v>0</v>
      </c>
    </row>
    <row r="68" spans="1:9" ht="15.85" customHeight="1" x14ac:dyDescent="0.3">
      <c r="A68" s="106" t="s">
        <v>78</v>
      </c>
      <c r="B68" s="107"/>
      <c r="C68" s="987"/>
      <c r="D68" s="987"/>
      <c r="E68" s="987"/>
      <c r="F68" s="987"/>
      <c r="G68" s="987"/>
      <c r="H68" s="987"/>
      <c r="I68" s="986"/>
    </row>
    <row r="69" spans="1:9" ht="15.85" customHeight="1" x14ac:dyDescent="0.3">
      <c r="A69" s="110" t="s">
        <v>154</v>
      </c>
      <c r="B69" s="111" t="s">
        <v>142</v>
      </c>
      <c r="C69" s="1000">
        <f>+'1'!$S18</f>
        <v>0</v>
      </c>
      <c r="D69" s="1000">
        <f>+'1'!$T18</f>
        <v>0</v>
      </c>
      <c r="E69" s="1000">
        <f>+'1'!$U18</f>
        <v>0</v>
      </c>
      <c r="F69" s="1000">
        <f>+'1'!$V18</f>
        <v>0</v>
      </c>
      <c r="G69" s="1000">
        <f>+'1'!$W18</f>
        <v>0</v>
      </c>
      <c r="H69" s="1016"/>
      <c r="I69" s="1015">
        <f t="shared" ref="I69:I81" si="3">SUM(C69:H69)</f>
        <v>0</v>
      </c>
    </row>
    <row r="70" spans="1:9" ht="15.85" customHeight="1" x14ac:dyDescent="0.3">
      <c r="A70" s="110" t="s">
        <v>155</v>
      </c>
      <c r="B70" s="124" t="s">
        <v>133</v>
      </c>
      <c r="C70" s="1014">
        <f>+'1'!$S19</f>
        <v>0</v>
      </c>
      <c r="D70" s="1014">
        <f>+'1'!$T19</f>
        <v>0</v>
      </c>
      <c r="E70" s="1014">
        <f>+'1'!$U19</f>
        <v>0</v>
      </c>
      <c r="F70" s="1014">
        <f>+'1'!$V19</f>
        <v>0</v>
      </c>
      <c r="G70" s="1008"/>
      <c r="H70" s="1008"/>
      <c r="I70" s="978">
        <f t="shared" si="3"/>
        <v>0</v>
      </c>
    </row>
    <row r="71" spans="1:9" ht="15.85" customHeight="1" x14ac:dyDescent="0.3">
      <c r="A71" s="110" t="s">
        <v>156</v>
      </c>
      <c r="B71" s="124" t="s">
        <v>134</v>
      </c>
      <c r="C71" s="1014">
        <f>+'1'!$S20</f>
        <v>0</v>
      </c>
      <c r="D71" s="1014">
        <f>+'1'!$T20</f>
        <v>0</v>
      </c>
      <c r="E71" s="1014">
        <f>+'1'!$U20</f>
        <v>0</v>
      </c>
      <c r="F71" s="1014">
        <f>+'1'!$V20</f>
        <v>0</v>
      </c>
      <c r="G71" s="1008"/>
      <c r="H71" s="1008"/>
      <c r="I71" s="978">
        <f t="shared" si="3"/>
        <v>0</v>
      </c>
    </row>
    <row r="72" spans="1:9" ht="15.85" customHeight="1" x14ac:dyDescent="0.3">
      <c r="A72" s="110" t="s">
        <v>157</v>
      </c>
      <c r="B72" s="124" t="s">
        <v>143</v>
      </c>
      <c r="C72" s="1014">
        <f>+'1'!$S21</f>
        <v>0</v>
      </c>
      <c r="D72" s="1014">
        <f>+'1'!$T21</f>
        <v>0</v>
      </c>
      <c r="E72" s="1014">
        <f>+'1'!$U21</f>
        <v>0</v>
      </c>
      <c r="F72" s="1014">
        <f>+'1'!$V21</f>
        <v>0</v>
      </c>
      <c r="G72" s="1008"/>
      <c r="H72" s="1008"/>
      <c r="I72" s="978">
        <f t="shared" si="3"/>
        <v>0</v>
      </c>
    </row>
    <row r="73" spans="1:9" ht="15.85" customHeight="1" x14ac:dyDescent="0.3">
      <c r="A73" s="110" t="s">
        <v>158</v>
      </c>
      <c r="B73" s="124" t="s">
        <v>144</v>
      </c>
      <c r="C73" s="1014">
        <f>+'1'!$S22</f>
        <v>0</v>
      </c>
      <c r="D73" s="1014">
        <f>+'1'!$T22</f>
        <v>0</v>
      </c>
      <c r="E73" s="1014">
        <f>+'1'!$U22</f>
        <v>0</v>
      </c>
      <c r="F73" s="1014">
        <f>+'1'!$V22</f>
        <v>0</v>
      </c>
      <c r="G73" s="1008"/>
      <c r="H73" s="1008"/>
      <c r="I73" s="978">
        <f t="shared" si="3"/>
        <v>0</v>
      </c>
    </row>
    <row r="74" spans="1:9" ht="15.85" customHeight="1" x14ac:dyDescent="0.3">
      <c r="A74" s="110" t="s">
        <v>159</v>
      </c>
      <c r="B74" s="124" t="s">
        <v>135</v>
      </c>
      <c r="C74" s="1014">
        <f>+'1'!$S23</f>
        <v>0</v>
      </c>
      <c r="D74" s="1014">
        <f>+'1'!$T23</f>
        <v>0</v>
      </c>
      <c r="E74" s="1014">
        <f>+'1'!$U23</f>
        <v>0</v>
      </c>
      <c r="F74" s="1014">
        <f>+'1'!$V23</f>
        <v>0</v>
      </c>
      <c r="G74" s="1008"/>
      <c r="H74" s="1008"/>
      <c r="I74" s="978">
        <f t="shared" si="3"/>
        <v>0</v>
      </c>
    </row>
    <row r="75" spans="1:9" ht="15.85" customHeight="1" x14ac:dyDescent="0.3">
      <c r="A75" s="110" t="s">
        <v>160</v>
      </c>
      <c r="B75" s="124" t="s">
        <v>145</v>
      </c>
      <c r="C75" s="1014">
        <f>+'1'!$S24</f>
        <v>0</v>
      </c>
      <c r="D75" s="1014">
        <f>+'1'!$T24</f>
        <v>0</v>
      </c>
      <c r="E75" s="1014">
        <f>+'1'!$U24</f>
        <v>0</v>
      </c>
      <c r="F75" s="1014">
        <f>+'1'!$V24</f>
        <v>0</v>
      </c>
      <c r="G75" s="1008"/>
      <c r="H75" s="1008"/>
      <c r="I75" s="978">
        <f t="shared" si="3"/>
        <v>0</v>
      </c>
    </row>
    <row r="76" spans="1:9" ht="15.85" customHeight="1" x14ac:dyDescent="0.3">
      <c r="A76" s="110" t="s">
        <v>161</v>
      </c>
      <c r="B76" s="124" t="s">
        <v>136</v>
      </c>
      <c r="C76" s="1014">
        <f>+'1'!$S25</f>
        <v>0</v>
      </c>
      <c r="D76" s="1014">
        <f>+'1'!$T25</f>
        <v>0</v>
      </c>
      <c r="E76" s="1014">
        <f>+'1'!$U25</f>
        <v>0</v>
      </c>
      <c r="F76" s="1014">
        <f>+'1'!$V25</f>
        <v>0</v>
      </c>
      <c r="G76" s="1008"/>
      <c r="H76" s="1008"/>
      <c r="I76" s="978">
        <f t="shared" si="3"/>
        <v>0</v>
      </c>
    </row>
    <row r="77" spans="1:9" ht="15.85" customHeight="1" x14ac:dyDescent="0.3">
      <c r="A77" s="110" t="s">
        <v>164</v>
      </c>
      <c r="B77" s="124" t="s">
        <v>137</v>
      </c>
      <c r="C77" s="1014">
        <f>+'1'!$S26</f>
        <v>0</v>
      </c>
      <c r="D77" s="1014">
        <f>+'1'!$T26</f>
        <v>0</v>
      </c>
      <c r="E77" s="1014">
        <f>+'1'!$U26</f>
        <v>0</v>
      </c>
      <c r="F77" s="1014">
        <f>+'1'!$V26</f>
        <v>0</v>
      </c>
      <c r="G77" s="1008"/>
      <c r="H77" s="1008"/>
      <c r="I77" s="978">
        <f t="shared" si="3"/>
        <v>0</v>
      </c>
    </row>
    <row r="78" spans="1:9" ht="15.85" customHeight="1" x14ac:dyDescent="0.3">
      <c r="A78" s="110" t="s">
        <v>162</v>
      </c>
      <c r="B78" s="124" t="s">
        <v>418</v>
      </c>
      <c r="C78" s="1014">
        <f>+'1'!$S27</f>
        <v>0</v>
      </c>
      <c r="D78" s="1014">
        <f>+'1'!$T27</f>
        <v>0</v>
      </c>
      <c r="E78" s="1014">
        <f>+'1'!$U27</f>
        <v>0</v>
      </c>
      <c r="F78" s="1014">
        <f>+'1'!$V27</f>
        <v>0</v>
      </c>
      <c r="G78" s="1014">
        <f>+'1'!$W27</f>
        <v>0</v>
      </c>
      <c r="H78" s="1008"/>
      <c r="I78" s="978">
        <f t="shared" si="3"/>
        <v>0</v>
      </c>
    </row>
    <row r="79" spans="1:9" ht="15.85" customHeight="1" x14ac:dyDescent="0.3">
      <c r="A79" s="110" t="s">
        <v>163</v>
      </c>
      <c r="B79" s="124" t="s">
        <v>1042</v>
      </c>
      <c r="C79" s="1014">
        <f>+'1'!$S28</f>
        <v>0</v>
      </c>
      <c r="D79" s="1014">
        <f>+'1'!$T28</f>
        <v>0</v>
      </c>
      <c r="E79" s="1014">
        <f>+'1'!$U28</f>
        <v>0</v>
      </c>
      <c r="F79" s="1014">
        <f>+'1'!$V28</f>
        <v>0</v>
      </c>
      <c r="G79" s="1014">
        <f>+'1'!$W28</f>
        <v>0</v>
      </c>
      <c r="H79" s="1008"/>
      <c r="I79" s="978">
        <f t="shared" ref="I79" si="4">SUM(C79:H79)</f>
        <v>0</v>
      </c>
    </row>
    <row r="80" spans="1:9" ht="15.85" customHeight="1" x14ac:dyDescent="0.3">
      <c r="A80" s="110" t="s">
        <v>528</v>
      </c>
      <c r="B80" s="124" t="s">
        <v>905</v>
      </c>
      <c r="C80" s="1014">
        <f>+'1'!$S29</f>
        <v>0</v>
      </c>
      <c r="D80" s="1014">
        <f>+'1'!$T29</f>
        <v>0</v>
      </c>
      <c r="E80" s="1014">
        <f>+'1'!$U29</f>
        <v>0</v>
      </c>
      <c r="F80" s="1014">
        <f>+'1'!$V29</f>
        <v>0</v>
      </c>
      <c r="G80" s="1014">
        <f>+'1'!$W29</f>
        <v>0</v>
      </c>
      <c r="H80" s="1008"/>
      <c r="I80" s="978">
        <f t="shared" si="3"/>
        <v>0</v>
      </c>
    </row>
    <row r="81" spans="1:9" ht="15.85" customHeight="1" x14ac:dyDescent="0.3">
      <c r="A81" s="110" t="s">
        <v>906</v>
      </c>
      <c r="B81" s="116" t="s">
        <v>151</v>
      </c>
      <c r="C81" s="985">
        <f>SUM(C69:C80)</f>
        <v>0</v>
      </c>
      <c r="D81" s="985">
        <f>SUM(D69:D80)</f>
        <v>0</v>
      </c>
      <c r="E81" s="985">
        <f>SUM(E69:E80)</f>
        <v>0</v>
      </c>
      <c r="F81" s="985">
        <f>SUM(F69:F80)</f>
        <v>0</v>
      </c>
      <c r="G81" s="985">
        <f>SUM(G69:G80)</f>
        <v>0</v>
      </c>
      <c r="H81" s="1012"/>
      <c r="I81" s="993">
        <f t="shared" si="3"/>
        <v>0</v>
      </c>
    </row>
    <row r="82" spans="1:9" ht="15.85" customHeight="1" x14ac:dyDescent="0.3">
      <c r="A82" s="126" t="s">
        <v>79</v>
      </c>
      <c r="B82" s="128"/>
      <c r="C82" s="1011"/>
      <c r="D82" s="1011"/>
      <c r="E82" s="1011"/>
      <c r="F82" s="1011"/>
      <c r="G82" s="1008"/>
      <c r="H82" s="1008"/>
      <c r="I82" s="1010"/>
    </row>
    <row r="83" spans="1:9" ht="15.85" customHeight="1" x14ac:dyDescent="0.3">
      <c r="A83" s="110" t="s">
        <v>154</v>
      </c>
      <c r="B83" s="124" t="s">
        <v>150</v>
      </c>
      <c r="C83" s="1000">
        <f>+'1'!$S32</f>
        <v>0</v>
      </c>
      <c r="D83" s="1000">
        <f>+'1'!$T32</f>
        <v>0</v>
      </c>
      <c r="E83" s="1000">
        <f>+'1'!$U32</f>
        <v>0</v>
      </c>
      <c r="F83" s="1000">
        <f>+'1'!$V32</f>
        <v>0</v>
      </c>
      <c r="G83" s="1008"/>
      <c r="H83" s="1008"/>
      <c r="I83" s="998">
        <f>SUM(C83:H83)</f>
        <v>0</v>
      </c>
    </row>
    <row r="84" spans="1:9" ht="15.85" customHeight="1" x14ac:dyDescent="0.3">
      <c r="A84" s="110" t="s">
        <v>155</v>
      </c>
      <c r="B84" s="124" t="s">
        <v>138</v>
      </c>
      <c r="C84" s="1014">
        <f>+'1'!$S33</f>
        <v>0</v>
      </c>
      <c r="D84" s="1014">
        <f>+'1'!$T33</f>
        <v>0</v>
      </c>
      <c r="E84" s="1014">
        <f>+'1'!$U33</f>
        <v>0</v>
      </c>
      <c r="F84" s="1014">
        <f>+'1'!$V33</f>
        <v>0</v>
      </c>
      <c r="G84" s="1008"/>
      <c r="H84" s="1008"/>
      <c r="I84" s="978">
        <f>SUM(C84:H84)</f>
        <v>0</v>
      </c>
    </row>
    <row r="85" spans="1:9" ht="15.85" customHeight="1" x14ac:dyDescent="0.3">
      <c r="A85" s="110" t="s">
        <v>156</v>
      </c>
      <c r="B85" s="116" t="s">
        <v>282</v>
      </c>
      <c r="C85" s="985">
        <f>SUM(C83:C84)</f>
        <v>0</v>
      </c>
      <c r="D85" s="985">
        <f>SUM(D83:D84)</f>
        <v>0</v>
      </c>
      <c r="E85" s="985">
        <f>SUM(E83:E84)</f>
        <v>0</v>
      </c>
      <c r="F85" s="985">
        <f>SUM(F83:F84)</f>
        <v>0</v>
      </c>
      <c r="G85" s="1003"/>
      <c r="H85" s="1003"/>
      <c r="I85" s="993">
        <f>SUM(C85:H85)</f>
        <v>0</v>
      </c>
    </row>
    <row r="86" spans="1:9" ht="15.85" customHeight="1" x14ac:dyDescent="0.3">
      <c r="A86" s="126" t="s">
        <v>80</v>
      </c>
      <c r="B86" s="128"/>
      <c r="C86" s="1007"/>
      <c r="D86" s="1007"/>
      <c r="E86" s="1007"/>
      <c r="F86" s="1007"/>
      <c r="G86" s="1007"/>
      <c r="H86" s="1007"/>
      <c r="I86" s="986"/>
    </row>
    <row r="87" spans="1:9" ht="15.85" customHeight="1" x14ac:dyDescent="0.3">
      <c r="A87" s="110" t="s">
        <v>154</v>
      </c>
      <c r="B87" s="124" t="s">
        <v>76</v>
      </c>
      <c r="C87" s="1006"/>
      <c r="D87" s="1006"/>
      <c r="E87" s="1006"/>
      <c r="F87" s="1006"/>
      <c r="G87" s="1006"/>
      <c r="H87" s="1000">
        <f>+'1'!$X36</f>
        <v>0</v>
      </c>
      <c r="I87" s="998">
        <f>SUM(C87:H87)</f>
        <v>0</v>
      </c>
    </row>
    <row r="88" spans="1:9" ht="15.85" customHeight="1" x14ac:dyDescent="0.3">
      <c r="A88" s="110" t="s">
        <v>155</v>
      </c>
      <c r="B88" s="124" t="s">
        <v>146</v>
      </c>
      <c r="C88" s="1006"/>
      <c r="D88" s="1006"/>
      <c r="E88" s="1006"/>
      <c r="F88" s="1006"/>
      <c r="G88" s="1006"/>
      <c r="H88" s="1014">
        <f>+'1'!$X37</f>
        <v>0</v>
      </c>
      <c r="I88" s="978">
        <f>SUM(C88:H88)</f>
        <v>0</v>
      </c>
    </row>
    <row r="89" spans="1:9" ht="15.85" customHeight="1" x14ac:dyDescent="0.3">
      <c r="A89" s="110" t="s">
        <v>156</v>
      </c>
      <c r="B89" s="116" t="s">
        <v>152</v>
      </c>
      <c r="C89" s="1003"/>
      <c r="D89" s="1003"/>
      <c r="E89" s="1003"/>
      <c r="F89" s="1003"/>
      <c r="G89" s="1003"/>
      <c r="H89" s="985">
        <f>SUM(H87:H88)</f>
        <v>0</v>
      </c>
      <c r="I89" s="993">
        <f>SUM(I87:I88)</f>
        <v>0</v>
      </c>
    </row>
    <row r="90" spans="1:9" ht="15.85" customHeight="1" x14ac:dyDescent="0.3">
      <c r="A90" s="126" t="s">
        <v>153</v>
      </c>
      <c r="B90" s="128"/>
      <c r="C90" s="1003"/>
      <c r="D90" s="1003"/>
      <c r="E90" s="1003"/>
      <c r="F90" s="1003"/>
      <c r="G90" s="1002"/>
      <c r="H90" s="999"/>
      <c r="I90" s="1001"/>
    </row>
    <row r="91" spans="1:9" ht="15.85" customHeight="1" x14ac:dyDescent="0.3">
      <c r="A91" s="110" t="s">
        <v>154</v>
      </c>
      <c r="B91" s="111" t="s">
        <v>1043</v>
      </c>
      <c r="C91" s="1000">
        <f>+'1'!$S40</f>
        <v>0</v>
      </c>
      <c r="D91" s="1000">
        <f>+'1'!$T40</f>
        <v>0</v>
      </c>
      <c r="E91" s="1000">
        <f>+'1'!$U40</f>
        <v>0</v>
      </c>
      <c r="F91" s="1000">
        <f>+'1'!$V40</f>
        <v>0</v>
      </c>
      <c r="G91" s="1000">
        <f>+'1'!$W40</f>
        <v>0</v>
      </c>
      <c r="H91" s="999"/>
      <c r="I91" s="998">
        <f>SUM(C91:H91)</f>
        <v>0</v>
      </c>
    </row>
    <row r="92" spans="1:9" ht="15.85" customHeight="1" x14ac:dyDescent="0.3">
      <c r="A92" s="110" t="s">
        <v>155</v>
      </c>
      <c r="B92" s="124" t="s">
        <v>466</v>
      </c>
      <c r="C92" s="1014">
        <f>+'1'!$S41</f>
        <v>0</v>
      </c>
      <c r="D92" s="1014">
        <f>+'1'!$T41</f>
        <v>0</v>
      </c>
      <c r="E92" s="1014">
        <f>+'1'!$U41</f>
        <v>0</v>
      </c>
      <c r="F92" s="1014">
        <f>+'1'!$V41</f>
        <v>0</v>
      </c>
      <c r="G92" s="1014">
        <f>+'1'!$W41</f>
        <v>0</v>
      </c>
      <c r="H92" s="994"/>
      <c r="I92" s="978">
        <f>SUM(C92:H92)</f>
        <v>0</v>
      </c>
    </row>
    <row r="93" spans="1:9" ht="15.85" customHeight="1" x14ac:dyDescent="0.3">
      <c r="A93" s="110" t="s">
        <v>156</v>
      </c>
      <c r="B93" s="116" t="s">
        <v>467</v>
      </c>
      <c r="C93" s="985">
        <f>SUM(C91:C92)</f>
        <v>0</v>
      </c>
      <c r="D93" s="985">
        <f>SUM(D91:D92)</f>
        <v>0</v>
      </c>
      <c r="E93" s="985">
        <f>SUM(E91:E92)</f>
        <v>0</v>
      </c>
      <c r="F93" s="985">
        <f>SUM(F91:F92)</f>
        <v>0</v>
      </c>
      <c r="G93" s="985">
        <f>SUM(G91:G92)</f>
        <v>0</v>
      </c>
      <c r="H93" s="994"/>
      <c r="I93" s="993">
        <f>SUM(C93:H93)</f>
        <v>0</v>
      </c>
    </row>
    <row r="94" spans="1:9" ht="15.85" customHeight="1" x14ac:dyDescent="0.3">
      <c r="A94" s="500" t="s">
        <v>424</v>
      </c>
      <c r="B94" s="501"/>
      <c r="C94" s="987"/>
      <c r="D94" s="987"/>
      <c r="E94" s="987"/>
      <c r="F94" s="987"/>
      <c r="G94" s="987"/>
      <c r="H94" s="987"/>
      <c r="I94" s="986"/>
    </row>
    <row r="95" spans="1:9" ht="15.85" customHeight="1" x14ac:dyDescent="0.3">
      <c r="A95" s="498" t="s">
        <v>154</v>
      </c>
      <c r="B95" s="497" t="s">
        <v>140</v>
      </c>
      <c r="C95" s="982">
        <f t="shared" ref="C95:I95" si="5">SUM(C67,C81,C85,C89,C93)</f>
        <v>0</v>
      </c>
      <c r="D95" s="982">
        <f t="shared" si="5"/>
        <v>0</v>
      </c>
      <c r="E95" s="982">
        <f t="shared" si="5"/>
        <v>0</v>
      </c>
      <c r="F95" s="982">
        <f t="shared" si="5"/>
        <v>0</v>
      </c>
      <c r="G95" s="982">
        <f t="shared" si="5"/>
        <v>0</v>
      </c>
      <c r="H95" s="982">
        <f t="shared" si="5"/>
        <v>0</v>
      </c>
      <c r="I95" s="981">
        <f t="shared" si="5"/>
        <v>0</v>
      </c>
    </row>
    <row r="96" spans="1:9" ht="15.85" customHeight="1" x14ac:dyDescent="0.3">
      <c r="A96" s="498" t="s">
        <v>155</v>
      </c>
      <c r="B96" s="124" t="s">
        <v>847</v>
      </c>
      <c r="C96" s="1014">
        <f>+'1'!$S45</f>
        <v>0</v>
      </c>
      <c r="D96" s="1014">
        <f>+'1'!$T45</f>
        <v>0</v>
      </c>
      <c r="E96" s="1014">
        <f>+'1'!$U45</f>
        <v>0</v>
      </c>
      <c r="F96" s="1014">
        <f>+'1'!$V45</f>
        <v>0</v>
      </c>
      <c r="G96" s="1014">
        <f>+'1'!$W45</f>
        <v>0</v>
      </c>
      <c r="H96" s="1014">
        <f>+'1'!$X45</f>
        <v>0</v>
      </c>
      <c r="I96" s="978">
        <f>ROUND(SUM(C96:H96),0)</f>
        <v>0</v>
      </c>
    </row>
    <row r="97" spans="1:9" ht="15.85" customHeight="1" x14ac:dyDescent="0.3">
      <c r="A97" s="499" t="s">
        <v>156</v>
      </c>
      <c r="B97" s="458" t="s">
        <v>846</v>
      </c>
      <c r="C97" s="975">
        <f t="shared" ref="C97:H97" si="6">SUM(C95:C96)</f>
        <v>0</v>
      </c>
      <c r="D97" s="975">
        <f t="shared" si="6"/>
        <v>0</v>
      </c>
      <c r="E97" s="975">
        <f t="shared" si="6"/>
        <v>0</v>
      </c>
      <c r="F97" s="975">
        <f t="shared" si="6"/>
        <v>0</v>
      </c>
      <c r="G97" s="975">
        <f t="shared" si="6"/>
        <v>0</v>
      </c>
      <c r="H97" s="975">
        <f t="shared" si="6"/>
        <v>0</v>
      </c>
      <c r="I97" s="974">
        <f>SUM(C97:H97)</f>
        <v>0</v>
      </c>
    </row>
    <row r="98" spans="1:9" ht="15.85" hidden="1" customHeight="1" x14ac:dyDescent="0.3"/>
    <row r="100" spans="1:9" ht="15.85" hidden="1" customHeight="1" x14ac:dyDescent="0.3"/>
    <row r="101" spans="1:9" ht="15.85" customHeight="1" x14ac:dyDescent="0.3">
      <c r="A101" s="1501" t="s">
        <v>838</v>
      </c>
      <c r="B101" s="1502"/>
      <c r="C101" s="1502"/>
      <c r="D101" s="1502"/>
      <c r="E101" s="1502"/>
      <c r="F101" s="1502"/>
      <c r="G101" s="1502"/>
      <c r="H101" s="1502"/>
      <c r="I101" s="1503"/>
    </row>
    <row r="102" spans="1:9" ht="15.85" customHeight="1" x14ac:dyDescent="0.3">
      <c r="A102" s="1494" t="s">
        <v>839</v>
      </c>
      <c r="B102" s="1495"/>
      <c r="C102" s="1495"/>
      <c r="D102" s="1495"/>
      <c r="E102" s="1495"/>
      <c r="F102" s="1495"/>
      <c r="G102" s="1495"/>
      <c r="H102" s="1495"/>
      <c r="I102" s="1499"/>
    </row>
    <row r="103" spans="1:9" ht="15.85" customHeight="1" x14ac:dyDescent="0.3">
      <c r="A103" s="26"/>
      <c r="B103" s="25"/>
      <c r="C103" s="25"/>
      <c r="D103" s="59" t="s">
        <v>585</v>
      </c>
      <c r="E103" s="1737">
        <f>+'1'!$U$3</f>
        <v>0</v>
      </c>
      <c r="F103" s="1737"/>
      <c r="G103" s="1737"/>
      <c r="H103" s="25"/>
      <c r="I103" s="745" t="str">
        <f>IF($G$3="Standard interim per diem rate","Table 2.A is NOT APPLICABLE","")</f>
        <v/>
      </c>
    </row>
    <row r="104" spans="1:9" ht="15.85" customHeight="1" x14ac:dyDescent="0.3">
      <c r="A104" s="969"/>
      <c r="B104" s="971"/>
      <c r="C104" s="25"/>
      <c r="D104" s="971"/>
      <c r="E104" s="971"/>
      <c r="F104" s="971"/>
      <c r="G104" s="971"/>
      <c r="H104" s="971"/>
      <c r="I104" s="970"/>
    </row>
    <row r="105" spans="1:9" ht="15.85" customHeight="1" x14ac:dyDescent="0.3">
      <c r="A105" s="1470" t="s">
        <v>95</v>
      </c>
      <c r="B105" s="1498"/>
      <c r="C105" s="1498" t="s">
        <v>45</v>
      </c>
      <c r="D105" s="1498"/>
      <c r="E105" s="1498"/>
      <c r="F105" s="1498" t="s">
        <v>96</v>
      </c>
      <c r="G105" s="1498"/>
      <c r="H105" s="1500" t="s">
        <v>65</v>
      </c>
      <c r="I105" s="1473"/>
    </row>
    <row r="106" spans="1:9" ht="15.85" customHeight="1" x14ac:dyDescent="0.3">
      <c r="A106" s="1739">
        <f>'1'!$P$6</f>
        <v>0</v>
      </c>
      <c r="B106" s="1497"/>
      <c r="C106" s="1497">
        <f>'1'!$S$6</f>
        <v>0</v>
      </c>
      <c r="D106" s="1497"/>
      <c r="E106" s="1497"/>
      <c r="F106" s="1497">
        <f>'1'!$V$6</f>
        <v>0</v>
      </c>
      <c r="G106" s="1497"/>
      <c r="H106" s="1497" t="str">
        <f>+'1'!$X$6</f>
        <v>07/01/24 to 06/30/25</v>
      </c>
      <c r="I106" s="1477"/>
    </row>
    <row r="107" spans="1:9" ht="15.85" customHeight="1" x14ac:dyDescent="0.3">
      <c r="A107" s="730"/>
      <c r="B107" s="731"/>
      <c r="C107" s="1505"/>
      <c r="D107" s="1505"/>
      <c r="E107" s="1505"/>
      <c r="F107" s="1505"/>
      <c r="G107" s="1505"/>
      <c r="H107" s="1505"/>
      <c r="I107" s="732"/>
    </row>
    <row r="108" spans="1:9" ht="15.85" customHeight="1" x14ac:dyDescent="0.3">
      <c r="A108" s="56"/>
      <c r="B108" s="57"/>
      <c r="C108" s="41" t="s">
        <v>9</v>
      </c>
      <c r="D108" s="41" t="s">
        <v>10</v>
      </c>
      <c r="E108" s="41" t="s">
        <v>11</v>
      </c>
      <c r="F108" s="133" t="s">
        <v>12</v>
      </c>
      <c r="G108" s="133" t="s">
        <v>13</v>
      </c>
      <c r="H108" s="133" t="s">
        <v>14</v>
      </c>
      <c r="I108" s="133" t="s">
        <v>18</v>
      </c>
    </row>
    <row r="109" spans="1:9" ht="15.85" customHeight="1" x14ac:dyDescent="0.3">
      <c r="A109" s="26"/>
      <c r="B109" s="25"/>
      <c r="C109" s="1458" t="s">
        <v>420</v>
      </c>
      <c r="D109" s="1459"/>
      <c r="E109" s="1459"/>
      <c r="F109" s="1459"/>
      <c r="G109" s="1459"/>
      <c r="H109" s="1460"/>
      <c r="I109" s="484"/>
    </row>
    <row r="110" spans="1:9" ht="15.85" customHeight="1" x14ac:dyDescent="0.3">
      <c r="A110" s="26"/>
      <c r="B110" s="25"/>
      <c r="C110" s="84" t="s">
        <v>82</v>
      </c>
      <c r="D110" s="84" t="s">
        <v>28</v>
      </c>
      <c r="E110" s="84" t="s">
        <v>15</v>
      </c>
      <c r="F110" s="81" t="s">
        <v>4</v>
      </c>
      <c r="G110" s="81" t="s">
        <v>0</v>
      </c>
      <c r="H110" s="81" t="s">
        <v>421</v>
      </c>
      <c r="I110" s="42"/>
    </row>
    <row r="111" spans="1:9" ht="15.85" customHeight="1" x14ac:dyDescent="0.3">
      <c r="A111" s="1461" t="s">
        <v>81</v>
      </c>
      <c r="B111" s="1462"/>
      <c r="C111" s="82" t="s">
        <v>2</v>
      </c>
      <c r="D111" s="82" t="s">
        <v>3</v>
      </c>
      <c r="E111" s="83" t="s">
        <v>16</v>
      </c>
      <c r="F111" s="82" t="s">
        <v>5</v>
      </c>
      <c r="G111" s="82" t="s">
        <v>30</v>
      </c>
      <c r="H111" s="82" t="s">
        <v>422</v>
      </c>
      <c r="I111" s="82" t="s">
        <v>6</v>
      </c>
    </row>
    <row r="112" spans="1:9" ht="15.85" customHeight="1" x14ac:dyDescent="0.3">
      <c r="A112" s="106" t="s">
        <v>77</v>
      </c>
      <c r="B112" s="107"/>
      <c r="C112" s="108"/>
      <c r="D112" s="108"/>
      <c r="E112" s="108"/>
      <c r="F112" s="108"/>
      <c r="G112" s="108"/>
      <c r="H112" s="108"/>
      <c r="I112" s="109"/>
    </row>
    <row r="113" spans="1:9" ht="15.85" customHeight="1" x14ac:dyDescent="0.3">
      <c r="A113" s="110" t="s">
        <v>154</v>
      </c>
      <c r="B113" s="111" t="s">
        <v>147</v>
      </c>
      <c r="C113" s="1000" t="e">
        <f>+C64-C15</f>
        <v>#VALUE!</v>
      </c>
      <c r="D113" s="1000">
        <f t="shared" ref="D113:F113" si="7">+D64-D15</f>
        <v>0</v>
      </c>
      <c r="E113" s="1000">
        <f t="shared" si="7"/>
        <v>0</v>
      </c>
      <c r="F113" s="1000">
        <f t="shared" si="7"/>
        <v>0</v>
      </c>
      <c r="G113" s="1006"/>
      <c r="H113" s="1006"/>
      <c r="I113" s="998" t="e">
        <f>SUM(C113:H113)</f>
        <v>#VALUE!</v>
      </c>
    </row>
    <row r="114" spans="1:9" ht="15.85" customHeight="1" x14ac:dyDescent="0.3">
      <c r="A114" s="110" t="s">
        <v>155</v>
      </c>
      <c r="B114" s="111" t="s">
        <v>148</v>
      </c>
      <c r="C114" s="1014">
        <f>+C65-C16</f>
        <v>0</v>
      </c>
      <c r="D114" s="1014">
        <f t="shared" ref="D114:F114" si="8">+D65-D16</f>
        <v>0</v>
      </c>
      <c r="E114" s="1014">
        <f t="shared" si="8"/>
        <v>0</v>
      </c>
      <c r="F114" s="1014">
        <f t="shared" si="8"/>
        <v>0</v>
      </c>
      <c r="G114" s="1009"/>
      <c r="H114" s="1009"/>
      <c r="I114" s="978">
        <f>SUM(C114:H114)</f>
        <v>0</v>
      </c>
    </row>
    <row r="115" spans="1:9" ht="15.85" customHeight="1" x14ac:dyDescent="0.3">
      <c r="A115" s="110" t="s">
        <v>156</v>
      </c>
      <c r="B115" s="111" t="s">
        <v>149</v>
      </c>
      <c r="C115" s="1014">
        <f>+C66-C17</f>
        <v>0</v>
      </c>
      <c r="D115" s="1014">
        <f t="shared" ref="D115:F115" si="9">+D66-D17</f>
        <v>0</v>
      </c>
      <c r="E115" s="1014">
        <f t="shared" si="9"/>
        <v>0</v>
      </c>
      <c r="F115" s="1014">
        <f t="shared" si="9"/>
        <v>0</v>
      </c>
      <c r="G115" s="1009"/>
      <c r="H115" s="1009"/>
      <c r="I115" s="997">
        <f>SUM(C115:H115)</f>
        <v>0</v>
      </c>
    </row>
    <row r="116" spans="1:9" ht="15.85" customHeight="1" x14ac:dyDescent="0.3">
      <c r="A116" s="110" t="s">
        <v>157</v>
      </c>
      <c r="B116" s="116" t="s">
        <v>141</v>
      </c>
      <c r="C116" s="985" t="e">
        <f>SUM(C113:C115)</f>
        <v>#VALUE!</v>
      </c>
      <c r="D116" s="985">
        <f>SUM(D113:D115)</f>
        <v>0</v>
      </c>
      <c r="E116" s="985">
        <f>SUM(E113:E115)</f>
        <v>0</v>
      </c>
      <c r="F116" s="985">
        <f>SUM(F113:F115)</f>
        <v>0</v>
      </c>
      <c r="G116" s="1018"/>
      <c r="H116" s="1018"/>
      <c r="I116" s="984" t="e">
        <f>SUM(C116:H116)</f>
        <v>#VALUE!</v>
      </c>
    </row>
    <row r="117" spans="1:9" ht="15.85" customHeight="1" x14ac:dyDescent="0.3">
      <c r="A117" s="106" t="s">
        <v>78</v>
      </c>
      <c r="B117" s="107"/>
      <c r="C117" s="987"/>
      <c r="D117" s="987"/>
      <c r="E117" s="987"/>
      <c r="F117" s="987"/>
      <c r="G117" s="987"/>
      <c r="H117" s="987"/>
      <c r="I117" s="986"/>
    </row>
    <row r="118" spans="1:9" ht="15.85" customHeight="1" x14ac:dyDescent="0.3">
      <c r="A118" s="110" t="s">
        <v>154</v>
      </c>
      <c r="B118" s="111" t="s">
        <v>142</v>
      </c>
      <c r="C118" s="1000">
        <f>+C69-C20</f>
        <v>0</v>
      </c>
      <c r="D118" s="1000">
        <f t="shared" ref="D118:G118" si="10">+D69-D20</f>
        <v>0</v>
      </c>
      <c r="E118" s="1000">
        <f t="shared" si="10"/>
        <v>0</v>
      </c>
      <c r="F118" s="1000">
        <f t="shared" si="10"/>
        <v>0</v>
      </c>
      <c r="G118" s="1000">
        <f t="shared" si="10"/>
        <v>0</v>
      </c>
      <c r="H118" s="1016"/>
      <c r="I118" s="1015">
        <f t="shared" ref="I118:I130" si="11">SUM(C118:H118)</f>
        <v>0</v>
      </c>
    </row>
    <row r="119" spans="1:9" ht="15.85" customHeight="1" x14ac:dyDescent="0.3">
      <c r="A119" s="110" t="s">
        <v>155</v>
      </c>
      <c r="B119" s="124" t="s">
        <v>133</v>
      </c>
      <c r="C119" s="1014">
        <f>+C70-C21</f>
        <v>0</v>
      </c>
      <c r="D119" s="1014">
        <f t="shared" ref="D119:F119" si="12">+D70-D21</f>
        <v>0</v>
      </c>
      <c r="E119" s="1014">
        <f t="shared" si="12"/>
        <v>0</v>
      </c>
      <c r="F119" s="1014">
        <f t="shared" si="12"/>
        <v>0</v>
      </c>
      <c r="G119" s="1008"/>
      <c r="H119" s="1008"/>
      <c r="I119" s="978">
        <f t="shared" si="11"/>
        <v>0</v>
      </c>
    </row>
    <row r="120" spans="1:9" ht="15.85" customHeight="1" x14ac:dyDescent="0.3">
      <c r="A120" s="110" t="s">
        <v>156</v>
      </c>
      <c r="B120" s="124" t="s">
        <v>134</v>
      </c>
      <c r="C120" s="1014">
        <f>+C71-C22</f>
        <v>0</v>
      </c>
      <c r="D120" s="1014">
        <f t="shared" ref="D120:F120" si="13">+D71-D22</f>
        <v>0</v>
      </c>
      <c r="E120" s="1014">
        <f t="shared" si="13"/>
        <v>0</v>
      </c>
      <c r="F120" s="1014">
        <f t="shared" si="13"/>
        <v>0</v>
      </c>
      <c r="G120" s="1008"/>
      <c r="H120" s="1008"/>
      <c r="I120" s="978">
        <f t="shared" si="11"/>
        <v>0</v>
      </c>
    </row>
    <row r="121" spans="1:9" ht="15.85" customHeight="1" x14ac:dyDescent="0.3">
      <c r="A121" s="110" t="s">
        <v>157</v>
      </c>
      <c r="B121" s="124" t="s">
        <v>143</v>
      </c>
      <c r="C121" s="1014">
        <f t="shared" ref="C121:F121" si="14">+C72-C23</f>
        <v>0</v>
      </c>
      <c r="D121" s="1014">
        <f t="shared" si="14"/>
        <v>0</v>
      </c>
      <c r="E121" s="1014">
        <f t="shared" si="14"/>
        <v>0</v>
      </c>
      <c r="F121" s="1014">
        <f t="shared" si="14"/>
        <v>0</v>
      </c>
      <c r="G121" s="1008"/>
      <c r="H121" s="1008"/>
      <c r="I121" s="978">
        <f t="shared" si="11"/>
        <v>0</v>
      </c>
    </row>
    <row r="122" spans="1:9" ht="15.85" customHeight="1" x14ac:dyDescent="0.3">
      <c r="A122" s="110" t="s">
        <v>158</v>
      </c>
      <c r="B122" s="124" t="s">
        <v>144</v>
      </c>
      <c r="C122" s="1014">
        <f t="shared" ref="C122:F122" si="15">+C73-C24</f>
        <v>0</v>
      </c>
      <c r="D122" s="1014">
        <f t="shared" si="15"/>
        <v>0</v>
      </c>
      <c r="E122" s="1014">
        <f t="shared" si="15"/>
        <v>0</v>
      </c>
      <c r="F122" s="1014">
        <f t="shared" si="15"/>
        <v>0</v>
      </c>
      <c r="G122" s="1008"/>
      <c r="H122" s="1008"/>
      <c r="I122" s="978">
        <f t="shared" si="11"/>
        <v>0</v>
      </c>
    </row>
    <row r="123" spans="1:9" ht="15.85" customHeight="1" x14ac:dyDescent="0.3">
      <c r="A123" s="110" t="s">
        <v>159</v>
      </c>
      <c r="B123" s="124" t="s">
        <v>135</v>
      </c>
      <c r="C123" s="1014">
        <f t="shared" ref="C123:F123" si="16">+C74-C25</f>
        <v>0</v>
      </c>
      <c r="D123" s="1014">
        <f t="shared" si="16"/>
        <v>0</v>
      </c>
      <c r="E123" s="1014">
        <f t="shared" si="16"/>
        <v>0</v>
      </c>
      <c r="F123" s="1014">
        <f t="shared" si="16"/>
        <v>0</v>
      </c>
      <c r="G123" s="1008"/>
      <c r="H123" s="1008"/>
      <c r="I123" s="978">
        <f t="shared" si="11"/>
        <v>0</v>
      </c>
    </row>
    <row r="124" spans="1:9" ht="15.85" customHeight="1" x14ac:dyDescent="0.3">
      <c r="A124" s="110" t="s">
        <v>160</v>
      </c>
      <c r="B124" s="124" t="s">
        <v>145</v>
      </c>
      <c r="C124" s="1014">
        <f t="shared" ref="C124:F124" si="17">+C75-C26</f>
        <v>0</v>
      </c>
      <c r="D124" s="1014">
        <f t="shared" si="17"/>
        <v>0</v>
      </c>
      <c r="E124" s="1014">
        <f t="shared" si="17"/>
        <v>0</v>
      </c>
      <c r="F124" s="1014">
        <f t="shared" si="17"/>
        <v>0</v>
      </c>
      <c r="G124" s="1008"/>
      <c r="H124" s="1008"/>
      <c r="I124" s="978">
        <f t="shared" si="11"/>
        <v>0</v>
      </c>
    </row>
    <row r="125" spans="1:9" ht="15.85" customHeight="1" x14ac:dyDescent="0.3">
      <c r="A125" s="110" t="s">
        <v>161</v>
      </c>
      <c r="B125" s="124" t="s">
        <v>136</v>
      </c>
      <c r="C125" s="1014">
        <f t="shared" ref="C125:F125" si="18">+C76-C27</f>
        <v>0</v>
      </c>
      <c r="D125" s="1014">
        <f t="shared" si="18"/>
        <v>0</v>
      </c>
      <c r="E125" s="1014">
        <f t="shared" si="18"/>
        <v>0</v>
      </c>
      <c r="F125" s="1014">
        <f t="shared" si="18"/>
        <v>0</v>
      </c>
      <c r="G125" s="1008"/>
      <c r="H125" s="1008"/>
      <c r="I125" s="978">
        <f t="shared" si="11"/>
        <v>0</v>
      </c>
    </row>
    <row r="126" spans="1:9" ht="15.85" customHeight="1" x14ac:dyDescent="0.3">
      <c r="A126" s="110" t="s">
        <v>164</v>
      </c>
      <c r="B126" s="124" t="s">
        <v>137</v>
      </c>
      <c r="C126" s="1014">
        <f t="shared" ref="C126:F126" si="19">+C77-C28</f>
        <v>0</v>
      </c>
      <c r="D126" s="1014">
        <f t="shared" si="19"/>
        <v>0</v>
      </c>
      <c r="E126" s="1014">
        <f t="shared" si="19"/>
        <v>0</v>
      </c>
      <c r="F126" s="1014">
        <f t="shared" si="19"/>
        <v>0</v>
      </c>
      <c r="G126" s="1008"/>
      <c r="H126" s="1008"/>
      <c r="I126" s="978">
        <f t="shared" si="11"/>
        <v>0</v>
      </c>
    </row>
    <row r="127" spans="1:9" ht="15.85" customHeight="1" x14ac:dyDescent="0.3">
      <c r="A127" s="110" t="s">
        <v>162</v>
      </c>
      <c r="B127" s="124" t="s">
        <v>423</v>
      </c>
      <c r="C127" s="1014">
        <f t="shared" ref="C127:G128" si="20">+C78-C29</f>
        <v>0</v>
      </c>
      <c r="D127" s="1014">
        <f t="shared" si="20"/>
        <v>0</v>
      </c>
      <c r="E127" s="1014">
        <f t="shared" si="20"/>
        <v>0</v>
      </c>
      <c r="F127" s="1014">
        <f t="shared" si="20"/>
        <v>0</v>
      </c>
      <c r="G127" s="1014">
        <f t="shared" si="20"/>
        <v>0</v>
      </c>
      <c r="H127" s="1008"/>
      <c r="I127" s="978">
        <f t="shared" si="11"/>
        <v>0</v>
      </c>
    </row>
    <row r="128" spans="1:9" ht="15.85" customHeight="1" x14ac:dyDescent="0.3">
      <c r="A128" s="110" t="s">
        <v>163</v>
      </c>
      <c r="B128" s="111" t="s">
        <v>1042</v>
      </c>
      <c r="C128" s="1014">
        <f t="shared" si="20"/>
        <v>0</v>
      </c>
      <c r="D128" s="1014">
        <f t="shared" si="20"/>
        <v>0</v>
      </c>
      <c r="E128" s="1014">
        <f t="shared" si="20"/>
        <v>0</v>
      </c>
      <c r="F128" s="1014">
        <f t="shared" si="20"/>
        <v>0</v>
      </c>
      <c r="G128" s="1014">
        <f t="shared" si="20"/>
        <v>0</v>
      </c>
      <c r="H128" s="1008"/>
      <c r="I128" s="978">
        <f t="shared" ref="I128" si="21">SUM(C128:H128)</f>
        <v>0</v>
      </c>
    </row>
    <row r="129" spans="1:9" ht="15.85" customHeight="1" x14ac:dyDescent="0.3">
      <c r="A129" s="110" t="s">
        <v>528</v>
      </c>
      <c r="B129" s="111" t="s">
        <v>905</v>
      </c>
      <c r="C129" s="1014">
        <f t="shared" ref="C129:F129" si="22">+C80-C31</f>
        <v>0</v>
      </c>
      <c r="D129" s="1014">
        <f t="shared" si="22"/>
        <v>0</v>
      </c>
      <c r="E129" s="1014">
        <f t="shared" si="22"/>
        <v>0</v>
      </c>
      <c r="F129" s="1014">
        <f t="shared" si="22"/>
        <v>0</v>
      </c>
      <c r="G129" s="1014">
        <f>+G80-G31</f>
        <v>0</v>
      </c>
      <c r="H129" s="1008"/>
      <c r="I129" s="978">
        <f t="shared" si="11"/>
        <v>0</v>
      </c>
    </row>
    <row r="130" spans="1:9" ht="15.85" customHeight="1" x14ac:dyDescent="0.3">
      <c r="A130" s="110" t="s">
        <v>906</v>
      </c>
      <c r="B130" s="116" t="s">
        <v>151</v>
      </c>
      <c r="C130" s="985">
        <f>SUM(C118:C129)</f>
        <v>0</v>
      </c>
      <c r="D130" s="985">
        <f>SUM(D118:D129)</f>
        <v>0</v>
      </c>
      <c r="E130" s="985">
        <f>SUM(E118:E129)</f>
        <v>0</v>
      </c>
      <c r="F130" s="985">
        <f>SUM(F118:F129)</f>
        <v>0</v>
      </c>
      <c r="G130" s="985">
        <f>SUM(G118:G129)</f>
        <v>0</v>
      </c>
      <c r="H130" s="1012"/>
      <c r="I130" s="993">
        <f t="shared" si="11"/>
        <v>0</v>
      </c>
    </row>
    <row r="131" spans="1:9" ht="15.85" customHeight="1" x14ac:dyDescent="0.3">
      <c r="A131" s="126" t="s">
        <v>79</v>
      </c>
      <c r="B131" s="128"/>
      <c r="C131" s="1011"/>
      <c r="D131" s="1011"/>
      <c r="E131" s="1011"/>
      <c r="F131" s="1011"/>
      <c r="G131" s="1008"/>
      <c r="H131" s="1008"/>
      <c r="I131" s="1010"/>
    </row>
    <row r="132" spans="1:9" ht="15.85" customHeight="1" x14ac:dyDescent="0.3">
      <c r="A132" s="110" t="s">
        <v>154</v>
      </c>
      <c r="B132" s="124" t="s">
        <v>150</v>
      </c>
      <c r="C132" s="1000">
        <f>+C83-C34</f>
        <v>0</v>
      </c>
      <c r="D132" s="1000">
        <f t="shared" ref="D132:F132" si="23">+D83-D34</f>
        <v>0</v>
      </c>
      <c r="E132" s="1000">
        <f t="shared" si="23"/>
        <v>0</v>
      </c>
      <c r="F132" s="1000">
        <f t="shared" si="23"/>
        <v>0</v>
      </c>
      <c r="G132" s="1008"/>
      <c r="H132" s="1008"/>
      <c r="I132" s="998">
        <f>SUM(C132:H132)</f>
        <v>0</v>
      </c>
    </row>
    <row r="133" spans="1:9" ht="15.85" customHeight="1" x14ac:dyDescent="0.3">
      <c r="A133" s="110" t="s">
        <v>155</v>
      </c>
      <c r="B133" s="124" t="s">
        <v>138</v>
      </c>
      <c r="C133" s="1014">
        <f>+C84-C35</f>
        <v>0</v>
      </c>
      <c r="D133" s="1014">
        <f t="shared" ref="D133:F133" si="24">+D84-D35</f>
        <v>0</v>
      </c>
      <c r="E133" s="1014">
        <f t="shared" si="24"/>
        <v>0</v>
      </c>
      <c r="F133" s="1014">
        <f t="shared" si="24"/>
        <v>0</v>
      </c>
      <c r="G133" s="1008"/>
      <c r="H133" s="1008"/>
      <c r="I133" s="978">
        <f>SUM(C133:H133)</f>
        <v>0</v>
      </c>
    </row>
    <row r="134" spans="1:9" ht="15.85" customHeight="1" x14ac:dyDescent="0.3">
      <c r="A134" s="110" t="s">
        <v>156</v>
      </c>
      <c r="B134" s="116" t="s">
        <v>282</v>
      </c>
      <c r="C134" s="985">
        <f>SUM(C132:C133)</f>
        <v>0</v>
      </c>
      <c r="D134" s="985">
        <f>SUM(D132:D133)</f>
        <v>0</v>
      </c>
      <c r="E134" s="985">
        <f>SUM(E132:E133)</f>
        <v>0</v>
      </c>
      <c r="F134" s="985">
        <f>SUM(F132:F133)</f>
        <v>0</v>
      </c>
      <c r="G134" s="1003"/>
      <c r="H134" s="1003"/>
      <c r="I134" s="993">
        <f>SUM(C134:H134)</f>
        <v>0</v>
      </c>
    </row>
    <row r="135" spans="1:9" ht="15.85" customHeight="1" x14ac:dyDescent="0.3">
      <c r="A135" s="126" t="s">
        <v>80</v>
      </c>
      <c r="B135" s="128"/>
      <c r="C135" s="1007"/>
      <c r="D135" s="1007"/>
      <c r="E135" s="1007"/>
      <c r="F135" s="1007"/>
      <c r="G135" s="1007"/>
      <c r="H135" s="1007"/>
      <c r="I135" s="986"/>
    </row>
    <row r="136" spans="1:9" ht="15.85" customHeight="1" x14ac:dyDescent="0.3">
      <c r="A136" s="110" t="s">
        <v>154</v>
      </c>
      <c r="B136" s="124" t="s">
        <v>76</v>
      </c>
      <c r="C136" s="1006"/>
      <c r="D136" s="1006"/>
      <c r="E136" s="1006"/>
      <c r="F136" s="1006"/>
      <c r="G136" s="1006"/>
      <c r="H136" s="1000">
        <f>+H87-H38</f>
        <v>0</v>
      </c>
      <c r="I136" s="998">
        <f>SUM(C136:H136)</f>
        <v>0</v>
      </c>
    </row>
    <row r="137" spans="1:9" ht="15.85" customHeight="1" x14ac:dyDescent="0.3">
      <c r="A137" s="110" t="s">
        <v>155</v>
      </c>
      <c r="B137" s="124" t="s">
        <v>146</v>
      </c>
      <c r="C137" s="1006"/>
      <c r="D137" s="1006"/>
      <c r="E137" s="1006"/>
      <c r="F137" s="1006"/>
      <c r="G137" s="1006"/>
      <c r="H137" s="1014">
        <f>+H88-H39</f>
        <v>0</v>
      </c>
      <c r="I137" s="978">
        <f>SUM(C137:H137)</f>
        <v>0</v>
      </c>
    </row>
    <row r="138" spans="1:9" ht="15.85" customHeight="1" x14ac:dyDescent="0.3">
      <c r="A138" s="110" t="s">
        <v>156</v>
      </c>
      <c r="B138" s="116" t="s">
        <v>152</v>
      </c>
      <c r="C138" s="1003"/>
      <c r="D138" s="1003"/>
      <c r="E138" s="1003"/>
      <c r="F138" s="1003"/>
      <c r="G138" s="1003"/>
      <c r="H138" s="985">
        <f>SUM(H136:H137)</f>
        <v>0</v>
      </c>
      <c r="I138" s="993">
        <f>SUM(I136:I137)</f>
        <v>0</v>
      </c>
    </row>
    <row r="139" spans="1:9" ht="15.85" customHeight="1" x14ac:dyDescent="0.3">
      <c r="A139" s="126" t="s">
        <v>153</v>
      </c>
      <c r="B139" s="128"/>
      <c r="C139" s="1003"/>
      <c r="D139" s="1003"/>
      <c r="E139" s="1003"/>
      <c r="F139" s="1003"/>
      <c r="G139" s="1002"/>
      <c r="H139" s="999"/>
      <c r="I139" s="1001"/>
    </row>
    <row r="140" spans="1:9" ht="15.85" customHeight="1" x14ac:dyDescent="0.3">
      <c r="A140" s="110" t="s">
        <v>154</v>
      </c>
      <c r="B140" s="111" t="s">
        <v>1043</v>
      </c>
      <c r="C140" s="1000">
        <f>+C91-C42</f>
        <v>0</v>
      </c>
      <c r="D140" s="1000">
        <f t="shared" ref="D140:G140" si="25">+D91-D42</f>
        <v>0</v>
      </c>
      <c r="E140" s="1000">
        <f t="shared" si="25"/>
        <v>0</v>
      </c>
      <c r="F140" s="1000">
        <f t="shared" si="25"/>
        <v>0</v>
      </c>
      <c r="G140" s="1000">
        <f t="shared" si="25"/>
        <v>0</v>
      </c>
      <c r="H140" s="999"/>
      <c r="I140" s="998">
        <f>SUM(C140:H140)</f>
        <v>0</v>
      </c>
    </row>
    <row r="141" spans="1:9" ht="15.85" customHeight="1" x14ac:dyDescent="0.3">
      <c r="A141" s="110" t="s">
        <v>155</v>
      </c>
      <c r="B141" s="124" t="s">
        <v>466</v>
      </c>
      <c r="C141" s="1014">
        <f t="shared" ref="C141:G141" si="26">+C92-C43</f>
        <v>0</v>
      </c>
      <c r="D141" s="1014">
        <f t="shared" si="26"/>
        <v>0</v>
      </c>
      <c r="E141" s="1014">
        <f t="shared" si="26"/>
        <v>0</v>
      </c>
      <c r="F141" s="1014">
        <f t="shared" si="26"/>
        <v>0</v>
      </c>
      <c r="G141" s="1014">
        <f t="shared" si="26"/>
        <v>0</v>
      </c>
      <c r="H141" s="994"/>
      <c r="I141" s="978">
        <f>SUM(C141:H141)</f>
        <v>0</v>
      </c>
    </row>
    <row r="142" spans="1:9" ht="15.85" customHeight="1" x14ac:dyDescent="0.3">
      <c r="A142" s="110" t="s">
        <v>156</v>
      </c>
      <c r="B142" s="116" t="s">
        <v>467</v>
      </c>
      <c r="C142" s="985">
        <f>SUM(C140:C141)</f>
        <v>0</v>
      </c>
      <c r="D142" s="985">
        <f>SUM(D140:D141)</f>
        <v>0</v>
      </c>
      <c r="E142" s="985">
        <f>SUM(E140:E141)</f>
        <v>0</v>
      </c>
      <c r="F142" s="985">
        <f>SUM(F140:F141)</f>
        <v>0</v>
      </c>
      <c r="G142" s="985">
        <f>SUM(G140:G141)</f>
        <v>0</v>
      </c>
      <c r="H142" s="994"/>
      <c r="I142" s="993">
        <f>SUM(C142:H142)</f>
        <v>0</v>
      </c>
    </row>
    <row r="143" spans="1:9" ht="15.85" customHeight="1" x14ac:dyDescent="0.3">
      <c r="A143" s="500" t="s">
        <v>424</v>
      </c>
      <c r="B143" s="501"/>
      <c r="C143" s="987"/>
      <c r="D143" s="987"/>
      <c r="E143" s="987"/>
      <c r="F143" s="987"/>
      <c r="G143" s="987"/>
      <c r="H143" s="987"/>
      <c r="I143" s="986"/>
    </row>
    <row r="144" spans="1:9" ht="15.85" customHeight="1" x14ac:dyDescent="0.3">
      <c r="A144" s="498" t="s">
        <v>154</v>
      </c>
      <c r="B144" s="497" t="s">
        <v>140</v>
      </c>
      <c r="C144" s="982" t="e">
        <f t="shared" ref="C144:I144" si="27">SUM(C116,C130,C134,C138,C142)</f>
        <v>#VALUE!</v>
      </c>
      <c r="D144" s="982">
        <f t="shared" si="27"/>
        <v>0</v>
      </c>
      <c r="E144" s="982">
        <f t="shared" si="27"/>
        <v>0</v>
      </c>
      <c r="F144" s="982">
        <f t="shared" si="27"/>
        <v>0</v>
      </c>
      <c r="G144" s="982">
        <f t="shared" si="27"/>
        <v>0</v>
      </c>
      <c r="H144" s="982">
        <f t="shared" si="27"/>
        <v>0</v>
      </c>
      <c r="I144" s="981" t="e">
        <f t="shared" si="27"/>
        <v>#VALUE!</v>
      </c>
    </row>
    <row r="145" spans="1:9" ht="15.85" customHeight="1" x14ac:dyDescent="0.3">
      <c r="A145" s="498" t="s">
        <v>155</v>
      </c>
      <c r="B145" s="926" t="s">
        <v>845</v>
      </c>
      <c r="C145" s="1014">
        <f t="shared" ref="C145" si="28">+C96-C47</f>
        <v>0</v>
      </c>
      <c r="D145" s="1014">
        <f t="shared" ref="D145:H145" si="29">+D96+D47</f>
        <v>0</v>
      </c>
      <c r="E145" s="1014">
        <f t="shared" si="29"/>
        <v>0</v>
      </c>
      <c r="F145" s="1014">
        <f t="shared" si="29"/>
        <v>0</v>
      </c>
      <c r="G145" s="1014">
        <f t="shared" si="29"/>
        <v>0</v>
      </c>
      <c r="H145" s="1014">
        <f t="shared" si="29"/>
        <v>0</v>
      </c>
      <c r="I145" s="978">
        <f>ROUND(SUM(C145:H145),0)</f>
        <v>0</v>
      </c>
    </row>
    <row r="146" spans="1:9" ht="15.85" customHeight="1" x14ac:dyDescent="0.3">
      <c r="A146" s="499" t="s">
        <v>156</v>
      </c>
      <c r="B146" s="976" t="s">
        <v>846</v>
      </c>
      <c r="C146" s="975" t="e">
        <f t="shared" ref="C146:H146" si="30">SUM(C144:C145)</f>
        <v>#VALUE!</v>
      </c>
      <c r="D146" s="975">
        <f t="shared" si="30"/>
        <v>0</v>
      </c>
      <c r="E146" s="975">
        <f t="shared" si="30"/>
        <v>0</v>
      </c>
      <c r="F146" s="975">
        <f t="shared" si="30"/>
        <v>0</v>
      </c>
      <c r="G146" s="975">
        <f t="shared" si="30"/>
        <v>0</v>
      </c>
      <c r="H146" s="975">
        <f t="shared" si="30"/>
        <v>0</v>
      </c>
      <c r="I146" s="974" t="e">
        <f>SUM(C146:H146)</f>
        <v>#VALUE!</v>
      </c>
    </row>
  </sheetData>
  <sheetProtection algorithmName="SHA-512" hashValue="q62fMlci96UcS1xdh3n+p00nPd5ASTJcfne4MBUzlAUKRuoy2TgQtziRGGkF+r+pfol0snLAF76uXxMNUxNxxw==" saltValue="Ni2aut44bu+ZJQWl1IBnfQ==" spinCount="100000" sheet="1" objects="1" scenarios="1"/>
  <mergeCells count="44">
    <mergeCell ref="A111:B111"/>
    <mergeCell ref="D5:E5"/>
    <mergeCell ref="A106:B106"/>
    <mergeCell ref="C106:E106"/>
    <mergeCell ref="F106:G106"/>
    <mergeCell ref="A57:B57"/>
    <mergeCell ref="C57:E57"/>
    <mergeCell ref="F57:G57"/>
    <mergeCell ref="A9:I9"/>
    <mergeCell ref="H57:I57"/>
    <mergeCell ref="C58:H58"/>
    <mergeCell ref="C60:H60"/>
    <mergeCell ref="A8:B8"/>
    <mergeCell ref="C8:E8"/>
    <mergeCell ref="F8:G8"/>
    <mergeCell ref="H8:I8"/>
    <mergeCell ref="C107:H107"/>
    <mergeCell ref="C109:H109"/>
    <mergeCell ref="A62:B62"/>
    <mergeCell ref="A101:I101"/>
    <mergeCell ref="A102:I102"/>
    <mergeCell ref="E103:G103"/>
    <mergeCell ref="A105:B105"/>
    <mergeCell ref="C105:E105"/>
    <mergeCell ref="F105:G105"/>
    <mergeCell ref="H105:I105"/>
    <mergeCell ref="A56:B56"/>
    <mergeCell ref="C56:E56"/>
    <mergeCell ref="F56:G56"/>
    <mergeCell ref="H56:I56"/>
    <mergeCell ref="H106:I106"/>
    <mergeCell ref="A13:B13"/>
    <mergeCell ref="C11:H11"/>
    <mergeCell ref="A52:I52"/>
    <mergeCell ref="A53:I53"/>
    <mergeCell ref="E54:G54"/>
    <mergeCell ref="A1:I1"/>
    <mergeCell ref="A2:D2"/>
    <mergeCell ref="A4:I4"/>
    <mergeCell ref="A7:B7"/>
    <mergeCell ref="C7:E7"/>
    <mergeCell ref="F7:G7"/>
    <mergeCell ref="H7:I7"/>
    <mergeCell ref="C3:F3"/>
  </mergeCells>
  <conditionalFormatting sqref="A2">
    <cfRule type="expression" dxfId="27" priority="92">
      <formula>CELL("PROTECT",A2)=0</formula>
    </cfRule>
  </conditionalFormatting>
  <conditionalFormatting sqref="A3:A5">
    <cfRule type="expression" dxfId="26" priority="82">
      <formula>CELL("Protect",A3)=0</formula>
    </cfRule>
  </conditionalFormatting>
  <conditionalFormatting sqref="A53">
    <cfRule type="expression" dxfId="25" priority="30">
      <formula>CELL("Protect",A53)=0</formula>
    </cfRule>
  </conditionalFormatting>
  <conditionalFormatting sqref="A62">
    <cfRule type="expression" dxfId="24" priority="53">
      <formula>CELL("Protect",A62)=0</formula>
    </cfRule>
  </conditionalFormatting>
  <conditionalFormatting sqref="A102 I103 A104:B104 D104:I104 F105:I105">
    <cfRule type="expression" dxfId="23" priority="44">
      <formula>CELL("Protect",A102)=0</formula>
    </cfRule>
  </conditionalFormatting>
  <conditionalFormatting sqref="A111">
    <cfRule type="expression" dxfId="22" priority="43">
      <formula>CELL("Protect",A111)=0</formula>
    </cfRule>
  </conditionalFormatting>
  <conditionalFormatting sqref="A10:B12 A13">
    <cfRule type="expression" dxfId="21" priority="108">
      <formula>CELL("Protect",A10)=0</formula>
    </cfRule>
  </conditionalFormatting>
  <conditionalFormatting sqref="A105:E106">
    <cfRule type="expression" dxfId="20" priority="36">
      <formula>CELL("Protect",A105)=0</formula>
    </cfRule>
  </conditionalFormatting>
  <conditionalFormatting sqref="A14:I48">
    <cfRule type="expression" dxfId="19" priority="1">
      <formula>CELL("Protect",A14)=0</formula>
    </cfRule>
  </conditionalFormatting>
  <conditionalFormatting sqref="A52:I52">
    <cfRule type="expression" dxfId="18" priority="31">
      <formula>CELL("Protect",A52)=0</formula>
    </cfRule>
  </conditionalFormatting>
  <conditionalFormatting sqref="A56:I57 I54 A55:B55 D55:I55">
    <cfRule type="expression" dxfId="17" priority="54">
      <formula>CELL("Protect",A54)=0</formula>
    </cfRule>
  </conditionalFormatting>
  <conditionalFormatting sqref="A59:I59 A60:C60 A61:I61 C62:I62">
    <cfRule type="expression" dxfId="16" priority="55">
      <formula>CELL("Protect",A59)=0</formula>
    </cfRule>
  </conditionalFormatting>
  <conditionalFormatting sqref="A63:I97">
    <cfRule type="expression" dxfId="15" priority="5">
      <formula>CELL("Protect",A63)=0</formula>
    </cfRule>
  </conditionalFormatting>
  <conditionalFormatting sqref="A101:I101 A108:I108 A109:C109 A110:I110 C111:I111">
    <cfRule type="expression" dxfId="14" priority="45">
      <formula>CELL("Protect",A101)=0</formula>
    </cfRule>
  </conditionalFormatting>
  <conditionalFormatting sqref="A112:I146">
    <cfRule type="expression" dxfId="13" priority="3">
      <formula>CELL("Protect",A112)=0</formula>
    </cfRule>
  </conditionalFormatting>
  <conditionalFormatting sqref="A7:J8 A6:I6 C10:J10 L10:O11 P10:XFD51 C11 I11:J11 C12:I13 J12:J36 L15:M30 N21:O31 M31 L32:M48 N34:O38 O45:O46 J47 N47:O47 O48 A49:J50 L49:O51 B51:J51 J52:J148 L52:XFD1048576 A149:J1048576">
    <cfRule type="expression" dxfId="12" priority="109">
      <formula>CELL("Protect",A6)=0</formula>
    </cfRule>
  </conditionalFormatting>
  <conditionalFormatting sqref="C3">
    <cfRule type="expression" dxfId="11" priority="85">
      <formula>CELL("Protect",C3)=0</formula>
    </cfRule>
  </conditionalFormatting>
  <conditionalFormatting sqref="C58">
    <cfRule type="expression" dxfId="10" priority="49">
      <formula>CELL("Protect",C58)=0</formula>
    </cfRule>
  </conditionalFormatting>
  <conditionalFormatting sqref="C107">
    <cfRule type="expression" dxfId="9" priority="40">
      <formula>CELL("Protect",C107)=0</formula>
    </cfRule>
  </conditionalFormatting>
  <conditionalFormatting sqref="D5">
    <cfRule type="expression" dxfId="8" priority="32">
      <formula>CELL("Protect",D5)=0</formula>
    </cfRule>
  </conditionalFormatting>
  <conditionalFormatting sqref="E2:I2">
    <cfRule type="expression" dxfId="7" priority="93">
      <formula>CELL("Protect",E2)=0</formula>
    </cfRule>
  </conditionalFormatting>
  <conditionalFormatting sqref="F106:G106">
    <cfRule type="expression" dxfId="6" priority="33">
      <formula>CELL("Protect",F106)=0</formula>
    </cfRule>
  </conditionalFormatting>
  <conditionalFormatting sqref="H8">
    <cfRule type="expression" dxfId="5" priority="107">
      <formula>CELL("protect",H8)=0</formula>
    </cfRule>
  </conditionalFormatting>
  <conditionalFormatting sqref="H57">
    <cfRule type="expression" dxfId="4" priority="52">
      <formula>CELL("protect",H57)=0</formula>
    </cfRule>
  </conditionalFormatting>
  <conditionalFormatting sqref="H106">
    <cfRule type="expression" dxfId="3" priority="34">
      <formula>CELL("protect",H106)=0</formula>
    </cfRule>
  </conditionalFormatting>
  <conditionalFormatting sqref="H106:I106">
    <cfRule type="expression" dxfId="2" priority="35">
      <formula>CELL("Protect",H106)=0</formula>
    </cfRule>
  </conditionalFormatting>
  <conditionalFormatting sqref="J2:J6 L2:XFD8">
    <cfRule type="expression" dxfId="1" priority="102">
      <formula>CELL("Protect",J2)=0</formula>
    </cfRule>
  </conditionalFormatting>
  <conditionalFormatting sqref="N39:N44">
    <cfRule type="expression" dxfId="0" priority="105">
      <formula>CELL("Protect",N39)=0</formula>
    </cfRule>
  </conditionalFormatting>
  <dataValidations count="2">
    <dataValidation type="whole" allowBlank="1" showInputMessage="1" showErrorMessage="1" error="Enter whole amounts only.  Round cents to the nearest dollar." sqref="G21:G28 G70:G77 G119:G126" xr:uid="{72EC6780-EBB0-4804-8994-D7FA6ADA8A00}">
      <formula1>0</formula1>
      <formula2>999999999999999000000</formula2>
    </dataValidation>
    <dataValidation type="whole" allowBlank="1" showInputMessage="1" showErrorMessage="1" error="Enter whole amounts only.  Round cents to the nearest dollar." sqref="H136:H137 G69 C64:F66 C145:H145 H87:H88 C83:F84 C91:G92 C96:H96 G118 C113:F115 C69:F80 C140:G141 C132:F133 G78:G80 C118:F129 G127:G129" xr:uid="{21D601DF-4D50-459B-B6D0-206C8BDAFA57}">
      <formula1>-9999999999999990</formula1>
      <formula2>999999999999999000</formula2>
    </dataValidation>
  </dataValidations>
  <printOptions horizontalCentered="1" verticalCentered="1"/>
  <pageMargins left="0.25" right="0.25" top="0.4" bottom="0.4" header="0.25" footer="0.2"/>
  <pageSetup scale="77" orientation="landscape" r:id="rId1"/>
  <headerFooter>
    <oddFooter>&amp;C&amp;"Tahoma,Regular"&amp;10&amp;P&amp;R&amp;"Tahoma,Regular"&amp;10ID-46,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7ECE-9CBD-40C0-83C3-D16A875C9014}">
  <sheetPr>
    <pageSetUpPr fitToPage="1"/>
  </sheetPr>
  <dimension ref="A1:Z245"/>
  <sheetViews>
    <sheetView showGridLines="0" zoomScale="80" zoomScaleNormal="80" workbookViewId="0"/>
  </sheetViews>
  <sheetFormatPr defaultColWidth="8.6640625" defaultRowHeight="14.4" x14ac:dyDescent="0.25"/>
  <cols>
    <col min="1" max="1" width="21.44140625" style="1765" customWidth="1"/>
    <col min="2" max="2" width="2.77734375" style="1764" customWidth="1"/>
    <col min="3" max="3" width="12.44140625" style="1764" customWidth="1"/>
    <col min="4" max="4" width="15.44140625" style="1764" customWidth="1"/>
    <col min="5" max="5" width="19" style="1764" customWidth="1"/>
    <col min="6" max="6" width="14.6640625" style="1764" customWidth="1"/>
    <col min="7" max="7" width="12.33203125" style="1764" customWidth="1"/>
    <col min="8" max="10" width="18.109375" style="1764" customWidth="1"/>
    <col min="11" max="11" width="19.33203125" style="1764" customWidth="1"/>
    <col min="12" max="12" width="4.44140625" style="1764" customWidth="1"/>
    <col min="13" max="13" width="8.6640625" style="1764"/>
    <col min="14" max="14" width="13.44140625" style="1764" customWidth="1"/>
    <col min="15" max="15" width="11.6640625" style="1764" customWidth="1"/>
    <col min="16" max="17" width="8.6640625" style="1764" customWidth="1"/>
    <col min="18" max="16384" width="8.6640625" style="1764"/>
  </cols>
  <sheetData>
    <row r="1" spans="1:26" s="1779" customFormat="1" ht="29.45" customHeight="1" x14ac:dyDescent="0.3">
      <c r="A1" s="1795"/>
      <c r="B1" s="1797"/>
      <c r="C1" s="1961" t="s">
        <v>471</v>
      </c>
      <c r="D1" s="1962"/>
      <c r="E1" s="1962"/>
      <c r="F1" s="1962"/>
      <c r="G1" s="1962"/>
      <c r="H1" s="1962"/>
      <c r="I1" s="1962"/>
      <c r="J1" s="1962"/>
      <c r="K1" s="1962"/>
      <c r="L1" s="1963"/>
      <c r="N1"/>
      <c r="O1"/>
      <c r="P1" s="1849"/>
      <c r="Q1" s="1849"/>
    </row>
    <row r="2" spans="1:26" s="1779" customFormat="1" ht="9.5500000000000007" customHeight="1" x14ac:dyDescent="0.3">
      <c r="A2" s="1795"/>
      <c r="B2" s="1765"/>
      <c r="C2" s="1855"/>
      <c r="D2" s="1854"/>
      <c r="E2" s="1854"/>
      <c r="F2" s="1854"/>
      <c r="G2" s="1854"/>
      <c r="H2" s="1854"/>
      <c r="I2" s="1854"/>
      <c r="J2" s="1854"/>
      <c r="K2" s="1854"/>
      <c r="L2" s="1853"/>
      <c r="N2"/>
      <c r="O2"/>
      <c r="P2" s="1849"/>
      <c r="Q2" s="1849"/>
    </row>
    <row r="3" spans="1:26" ht="14.1" customHeight="1" x14ac:dyDescent="0.3">
      <c r="A3" s="1858" t="s">
        <v>1259</v>
      </c>
      <c r="C3" s="1852" t="s">
        <v>95</v>
      </c>
      <c r="F3" s="1843" t="s">
        <v>45</v>
      </c>
      <c r="I3" s="1843" t="s">
        <v>96</v>
      </c>
      <c r="J3" s="1843"/>
      <c r="K3" s="1851" t="s">
        <v>65</v>
      </c>
      <c r="L3" s="1785"/>
      <c r="N3"/>
      <c r="O3"/>
      <c r="P3" s="1399"/>
      <c r="Q3" s="1399"/>
      <c r="R3" s="1775"/>
      <c r="S3" s="1775"/>
      <c r="T3" s="1775"/>
      <c r="U3" s="1775"/>
      <c r="V3" s="1775"/>
      <c r="W3" s="1775"/>
      <c r="X3" s="1775"/>
      <c r="Y3" s="1775"/>
      <c r="Z3" s="1775"/>
    </row>
    <row r="4" spans="1:26" ht="15.65" x14ac:dyDescent="0.3">
      <c r="A4" s="1878" t="s">
        <v>1279</v>
      </c>
      <c r="B4" s="1765"/>
      <c r="C4" s="1827">
        <f>'Cover Page'!$A$8</f>
        <v>0</v>
      </c>
      <c r="F4" s="1811">
        <f>'Cover Page'!$F$8</f>
        <v>0</v>
      </c>
      <c r="I4" s="1811">
        <f>'Cover Page'!$K$8</f>
        <v>0</v>
      </c>
      <c r="J4" s="1811"/>
      <c r="K4" s="1744" t="str">
        <f>TEXT('Cover Page'!$K$10,"mm/dd/yy")&amp;" to "&amp;TEXT('Cover Page'!$M$10,"mm/dd/yy")</f>
        <v>07/01/24 to 06/30/25</v>
      </c>
      <c r="L4" s="1746"/>
      <c r="N4"/>
      <c r="O4"/>
      <c r="P4" s="1849"/>
      <c r="Q4" s="1849"/>
      <c r="R4" s="1775"/>
      <c r="S4" s="1775"/>
      <c r="T4" s="1775"/>
      <c r="U4" s="1775"/>
      <c r="V4" s="1775"/>
      <c r="W4" s="1775"/>
      <c r="X4" s="1775"/>
      <c r="Y4" s="1775"/>
      <c r="Z4" s="1775"/>
    </row>
    <row r="5" spans="1:26" ht="15.65" x14ac:dyDescent="0.3">
      <c r="A5" s="1877" t="s">
        <v>1280</v>
      </c>
      <c r="B5" s="1765"/>
      <c r="C5" s="1850"/>
      <c r="D5" s="1806"/>
      <c r="E5" s="1806"/>
      <c r="F5" s="1806"/>
      <c r="G5" s="1806"/>
      <c r="H5" s="1807"/>
      <c r="I5" s="1807"/>
      <c r="J5" s="1807"/>
      <c r="K5" s="1807"/>
      <c r="L5" s="1804"/>
      <c r="N5"/>
      <c r="O5"/>
      <c r="P5" s="1849"/>
      <c r="Q5" s="1849"/>
      <c r="R5" s="1775"/>
      <c r="S5" s="1775"/>
      <c r="T5" s="1775"/>
      <c r="U5" s="1775"/>
      <c r="V5" s="1775"/>
      <c r="W5" s="1775"/>
      <c r="X5" s="1775"/>
      <c r="Y5" s="1775"/>
      <c r="Z5" s="1775"/>
    </row>
    <row r="6" spans="1:26" ht="15.65" x14ac:dyDescent="0.3">
      <c r="B6" s="1765"/>
      <c r="C6" s="1848"/>
      <c r="D6" s="1847"/>
      <c r="E6" s="1847"/>
      <c r="F6" s="1847"/>
      <c r="G6" s="1846"/>
      <c r="H6" s="1802"/>
      <c r="I6" s="1802"/>
      <c r="J6" s="1802"/>
      <c r="K6" s="1802"/>
      <c r="L6" s="1801"/>
      <c r="N6"/>
      <c r="O6"/>
      <c r="R6" s="1775"/>
      <c r="S6" s="1775"/>
      <c r="T6" s="1775"/>
      <c r="U6" s="1775"/>
      <c r="V6" s="1775"/>
      <c r="W6" s="1775"/>
      <c r="X6" s="1775"/>
      <c r="Y6" s="1775"/>
      <c r="Z6" s="1775"/>
    </row>
    <row r="7" spans="1:26" ht="15.65" x14ac:dyDescent="0.3">
      <c r="B7" s="1765"/>
      <c r="C7" s="1869" t="s">
        <v>1275</v>
      </c>
      <c r="D7" s="1788"/>
      <c r="G7" s="1823"/>
      <c r="H7" s="1869" t="s">
        <v>1276</v>
      </c>
      <c r="L7" s="1785"/>
      <c r="N7"/>
      <c r="O7"/>
      <c r="P7" s="1401"/>
      <c r="Q7" s="1401"/>
      <c r="R7" s="1775"/>
      <c r="S7" s="1775"/>
      <c r="T7" s="1775"/>
      <c r="U7" s="1775"/>
      <c r="V7" s="1775"/>
      <c r="W7" s="1775"/>
      <c r="X7" s="1775"/>
      <c r="Y7" s="1775"/>
      <c r="Z7" s="1775"/>
    </row>
    <row r="8" spans="1:26" ht="15.65" x14ac:dyDescent="0.3">
      <c r="B8" s="1765"/>
      <c r="C8" s="1799"/>
      <c r="D8" s="1788"/>
      <c r="G8" s="1823"/>
      <c r="H8" s="1845"/>
      <c r="L8" s="1785"/>
      <c r="N8"/>
      <c r="O8"/>
      <c r="P8" s="1401"/>
      <c r="Q8" s="1401"/>
      <c r="R8" s="1775"/>
      <c r="S8" s="1775"/>
      <c r="T8" s="1775"/>
      <c r="U8" s="1775"/>
      <c r="V8" s="1775"/>
      <c r="W8" s="1775"/>
      <c r="X8" s="1775"/>
      <c r="Y8" s="1775"/>
      <c r="Z8" s="1775"/>
    </row>
    <row r="9" spans="1:26" ht="15.65" x14ac:dyDescent="0.3">
      <c r="A9" s="1764"/>
      <c r="B9" s="1765"/>
      <c r="C9" s="1875" t="str">
        <f>"Resident census as of "&amp;TEXT('Cover Page'!$M$10,"m/dd/yy")</f>
        <v>Resident census as of 6/30/25</v>
      </c>
      <c r="D9" s="1876"/>
      <c r="E9" s="1876"/>
      <c r="F9" s="1876"/>
      <c r="G9" s="1864"/>
      <c r="H9" s="1863" t="s">
        <v>1267</v>
      </c>
      <c r="I9" s="1864"/>
      <c r="J9" s="1864"/>
      <c r="K9" s="1864"/>
      <c r="L9" s="1785"/>
      <c r="N9"/>
      <c r="O9"/>
      <c r="P9" s="1401"/>
      <c r="Q9" s="1401"/>
      <c r="R9" s="1775"/>
      <c r="S9" s="1775"/>
      <c r="T9" s="1775"/>
      <c r="U9" s="1775"/>
      <c r="V9" s="1775"/>
      <c r="W9" s="1775"/>
      <c r="X9" s="1775"/>
      <c r="Y9" s="1775"/>
      <c r="Z9" s="1775"/>
    </row>
    <row r="10" spans="1:26" ht="15.05" customHeight="1" x14ac:dyDescent="0.3">
      <c r="A10" s="1764"/>
      <c r="B10" s="1765"/>
      <c r="C10" s="1875"/>
      <c r="D10" s="1876"/>
      <c r="E10" s="1876"/>
      <c r="F10" s="1876"/>
      <c r="G10" s="1864"/>
      <c r="H10" s="1863"/>
      <c r="I10" s="1864"/>
      <c r="J10" s="1864"/>
      <c r="K10" s="1864"/>
      <c r="L10" s="1785"/>
      <c r="N10"/>
      <c r="O10"/>
      <c r="P10" s="1401"/>
      <c r="Q10" s="1401"/>
      <c r="R10" s="1775"/>
      <c r="S10" s="1775"/>
      <c r="T10" s="1775"/>
      <c r="U10" s="1775"/>
      <c r="V10" s="1775"/>
      <c r="W10" s="1775"/>
      <c r="X10" s="1775"/>
      <c r="Y10" s="1775"/>
      <c r="Z10" s="1775"/>
    </row>
    <row r="11" spans="1:26" ht="15.65" x14ac:dyDescent="0.3">
      <c r="C11" s="1844" t="s">
        <v>472</v>
      </c>
      <c r="D11" s="1843"/>
      <c r="E11" s="1842" t="s">
        <v>473</v>
      </c>
      <c r="F11" s="1788"/>
      <c r="G11" s="1785"/>
      <c r="H11" s="1865"/>
      <c r="I11" s="1810" t="s">
        <v>1262</v>
      </c>
      <c r="J11" s="1810"/>
      <c r="K11" s="1841"/>
      <c r="L11" s="1785"/>
      <c r="M11" s="1888" t="s">
        <v>1292</v>
      </c>
      <c r="O11"/>
      <c r="P11" s="1401"/>
      <c r="Q11" s="1401"/>
    </row>
    <row r="12" spans="1:26" ht="15.65" x14ac:dyDescent="0.3">
      <c r="A12" s="1857"/>
      <c r="B12" s="1765"/>
      <c r="C12" s="541">
        <f>COUNTIF($D$45:$D$244,$D12)</f>
        <v>0</v>
      </c>
      <c r="D12" s="1840" t="s">
        <v>474</v>
      </c>
      <c r="G12" s="1785"/>
      <c r="H12" s="1839"/>
      <c r="I12" s="1814" t="s">
        <v>1281</v>
      </c>
      <c r="J12" s="1838"/>
      <c r="K12" s="1829"/>
      <c r="L12" s="1823"/>
      <c r="M12" s="1788"/>
      <c r="N12"/>
      <c r="O12"/>
      <c r="P12" s="1401"/>
      <c r="Q12" s="1401"/>
      <c r="R12" s="1800"/>
      <c r="S12" s="1800"/>
      <c r="T12" s="1800"/>
      <c r="U12" s="1800"/>
      <c r="V12" s="1800"/>
      <c r="W12" s="1800"/>
      <c r="X12" s="1800"/>
      <c r="Y12" s="1800"/>
      <c r="Z12" s="1800"/>
    </row>
    <row r="13" spans="1:26" ht="15.65" customHeight="1" x14ac:dyDescent="0.3">
      <c r="A13" s="1764"/>
      <c r="B13" s="1765"/>
      <c r="C13" s="543">
        <f>COUNTIF($D$45:$D$244,$D13)</f>
        <v>0</v>
      </c>
      <c r="D13" s="1837" t="s">
        <v>476</v>
      </c>
      <c r="E13" s="542">
        <f>COUNTIF($E$45:$E$244,1)</f>
        <v>0</v>
      </c>
      <c r="F13" s="1810" t="s">
        <v>475</v>
      </c>
      <c r="G13" s="1785"/>
      <c r="H13" s="1061">
        <f>+'12-HC(A)'!E40</f>
        <v>0</v>
      </c>
      <c r="I13" s="1810" t="s">
        <v>1263</v>
      </c>
      <c r="J13" s="1836"/>
      <c r="K13" s="1835"/>
      <c r="L13" s="1823"/>
      <c r="M13" s="1810"/>
      <c r="N13"/>
      <c r="O13"/>
      <c r="P13" s="923"/>
      <c r="Q13" s="923"/>
      <c r="R13" s="1800"/>
      <c r="S13" s="1800"/>
      <c r="T13" s="1800"/>
      <c r="U13" s="1800"/>
      <c r="V13" s="1800"/>
      <c r="W13" s="1800"/>
      <c r="X13" s="1800"/>
      <c r="Y13" s="1800"/>
      <c r="Z13" s="1800"/>
    </row>
    <row r="14" spans="1:26" ht="15.65" customHeight="1" x14ac:dyDescent="0.3">
      <c r="B14" s="1765"/>
      <c r="C14" s="543">
        <f>COUNTIF($D$45:$D$244,$D14)</f>
        <v>0</v>
      </c>
      <c r="D14" s="1833" t="s">
        <v>478</v>
      </c>
      <c r="E14" s="542">
        <f>COUNTIF($E$45:$E$244,2)</f>
        <v>0</v>
      </c>
      <c r="F14" s="1810" t="s">
        <v>477</v>
      </c>
      <c r="G14" s="1785"/>
      <c r="H14" s="1865"/>
      <c r="I14" s="1810" t="s">
        <v>1264</v>
      </c>
      <c r="K14" s="1810"/>
      <c r="L14" s="1823"/>
      <c r="M14" s="1888" t="s">
        <v>1293</v>
      </c>
      <c r="N14"/>
      <c r="O14"/>
      <c r="P14" s="1800"/>
      <c r="Q14" s="1800"/>
      <c r="R14" s="1800"/>
      <c r="S14" s="1800"/>
      <c r="T14" s="1800"/>
      <c r="U14" s="1800"/>
      <c r="V14" s="1800"/>
      <c r="W14" s="1800"/>
      <c r="X14" s="1800"/>
      <c r="Y14" s="1800"/>
      <c r="Z14" s="1800"/>
    </row>
    <row r="15" spans="1:26" ht="15.65" x14ac:dyDescent="0.3">
      <c r="B15" s="1788"/>
      <c r="C15" s="543">
        <f>COUNTIF($D$45:$D$244,$D15)</f>
        <v>0</v>
      </c>
      <c r="D15" s="1833" t="s">
        <v>480</v>
      </c>
      <c r="E15" s="542">
        <f>COUNTIF($E$45:$E$244,3)</f>
        <v>0</v>
      </c>
      <c r="F15" s="1810" t="s">
        <v>479</v>
      </c>
      <c r="G15" s="1785"/>
      <c r="I15" s="1834"/>
      <c r="J15" s="1810"/>
      <c r="K15" s="1786"/>
      <c r="L15" s="1064"/>
      <c r="M15" s="1788"/>
      <c r="O15" s="931"/>
      <c r="P15" s="931"/>
      <c r="Q15" s="931"/>
      <c r="R15" s="931"/>
      <c r="S15" s="931"/>
      <c r="T15" s="931"/>
      <c r="U15" s="931"/>
      <c r="V15" s="931"/>
    </row>
    <row r="16" spans="1:26" ht="15.65" customHeight="1" thickBot="1" x14ac:dyDescent="0.3">
      <c r="B16" s="1765"/>
      <c r="C16" s="543">
        <f>COUNTIF($D$45:$D$244,$D16)</f>
        <v>0</v>
      </c>
      <c r="D16" s="1833" t="s">
        <v>482</v>
      </c>
      <c r="E16" s="542">
        <f>COUNTIF($E$45:$E$244,4)</f>
        <v>0</v>
      </c>
      <c r="F16" s="1810" t="s">
        <v>481</v>
      </c>
      <c r="G16" s="1785"/>
      <c r="H16" s="1868">
        <f>SUM(H11:H14)</f>
        <v>0</v>
      </c>
      <c r="I16" s="1810" t="s">
        <v>1265</v>
      </c>
      <c r="J16" s="1810"/>
      <c r="L16" s="1785"/>
      <c r="M16" s="1788"/>
      <c r="N16" s="1889">
        <f>+F26-H16</f>
        <v>0</v>
      </c>
      <c r="O16" s="1890" t="s">
        <v>1295</v>
      </c>
      <c r="P16" s="1891"/>
      <c r="Q16" s="1891"/>
      <c r="R16" s="1891"/>
      <c r="S16" s="1891"/>
      <c r="T16" s="1891"/>
      <c r="U16" s="1800"/>
      <c r="V16" s="1800"/>
      <c r="W16" s="1800"/>
      <c r="X16" s="1800"/>
      <c r="Y16" s="1800"/>
      <c r="Z16" s="1800"/>
    </row>
    <row r="17" spans="1:26" ht="15.65" customHeight="1" thickTop="1" x14ac:dyDescent="0.25">
      <c r="B17" s="1765"/>
      <c r="C17" s="544">
        <f>COUNTIF($D$45:$D$244,$D17)</f>
        <v>0</v>
      </c>
      <c r="D17" s="1833" t="s">
        <v>484</v>
      </c>
      <c r="E17" s="542">
        <f>COUNTIF($E$45:$E$244,5)</f>
        <v>0</v>
      </c>
      <c r="F17" s="1810" t="s">
        <v>483</v>
      </c>
      <c r="G17" s="1785"/>
      <c r="J17" s="1810"/>
      <c r="L17" s="1785"/>
      <c r="N17" s="1892"/>
      <c r="O17" s="1893" t="s">
        <v>1296</v>
      </c>
      <c r="P17" s="1891"/>
      <c r="Q17" s="1891"/>
      <c r="R17" s="1891"/>
      <c r="S17" s="1891"/>
      <c r="T17" s="1891"/>
      <c r="U17" s="1800"/>
      <c r="V17" s="1800"/>
      <c r="W17" s="1800"/>
      <c r="X17" s="1800"/>
      <c r="Y17" s="1800"/>
      <c r="Z17" s="1800"/>
    </row>
    <row r="18" spans="1:26" ht="16.3" thickBot="1" x14ac:dyDescent="0.35">
      <c r="C18" s="1866">
        <f>SUM(C12:C17)</f>
        <v>0</v>
      </c>
      <c r="D18" s="1832" t="s">
        <v>6</v>
      </c>
      <c r="E18" s="1867">
        <f>SUM(E13:E17)</f>
        <v>0</v>
      </c>
      <c r="F18" s="1832" t="s">
        <v>6</v>
      </c>
      <c r="G18" s="1830"/>
      <c r="J18" s="1810"/>
      <c r="K18" s="1829"/>
      <c r="L18" s="1785"/>
      <c r="N18" s="1894" t="str">
        <f>IF(N16&gt;0,"Is Section II complete?","")</f>
        <v/>
      </c>
      <c r="O18" s="1895"/>
      <c r="P18" s="1891"/>
      <c r="Q18" s="1891"/>
      <c r="R18" s="1896"/>
      <c r="S18" s="1896"/>
      <c r="T18" s="1896"/>
      <c r="U18" s="931"/>
      <c r="V18" s="931"/>
    </row>
    <row r="19" spans="1:26" ht="16.3" thickTop="1" x14ac:dyDescent="0.3">
      <c r="C19" s="1859"/>
      <c r="D19" s="1832"/>
      <c r="F19" s="1831"/>
      <c r="G19" s="1830"/>
      <c r="H19" s="1863" t="s">
        <v>1318</v>
      </c>
      <c r="I19" s="1864"/>
      <c r="J19" s="1864"/>
      <c r="K19" s="1864"/>
      <c r="L19" s="1785"/>
      <c r="N19" s="1800"/>
      <c r="O19" s="1800"/>
      <c r="P19" s="1800"/>
      <c r="Q19" s="1800"/>
      <c r="R19" s="931"/>
      <c r="S19" s="931"/>
      <c r="T19" s="931"/>
      <c r="U19" s="931"/>
      <c r="V19" s="931"/>
    </row>
    <row r="20" spans="1:26" ht="15.65" x14ac:dyDescent="0.3">
      <c r="C20" s="1880" t="s">
        <v>1284</v>
      </c>
      <c r="D20" s="1832"/>
      <c r="F20" s="1831"/>
      <c r="G20" s="1830"/>
      <c r="H20" s="1863"/>
      <c r="I20" s="1864"/>
      <c r="J20" s="1864"/>
      <c r="K20" s="1864"/>
      <c r="L20" s="1785"/>
      <c r="N20" s="1800"/>
      <c r="O20" s="1800"/>
      <c r="P20" s="1800"/>
      <c r="Q20" s="1800"/>
      <c r="R20" s="931"/>
      <c r="S20" s="931"/>
      <c r="T20" s="931"/>
      <c r="U20" s="931"/>
      <c r="V20" s="931"/>
    </row>
    <row r="21" spans="1:26" ht="15.65" x14ac:dyDescent="0.3">
      <c r="C21" s="1881" t="s">
        <v>1283</v>
      </c>
      <c r="D21" s="1832"/>
      <c r="F21" s="1899">
        <f>+'Cover Page'!S59</f>
        <v>0</v>
      </c>
      <c r="G21" s="1830"/>
      <c r="H21" s="1865"/>
      <c r="I21" s="1810" t="s">
        <v>1266</v>
      </c>
      <c r="J21" s="1810"/>
      <c r="K21" s="1829"/>
      <c r="L21" s="1785"/>
      <c r="M21" s="1888" t="s">
        <v>1292</v>
      </c>
      <c r="N21" s="1800"/>
      <c r="O21" s="1800"/>
      <c r="P21" s="1800"/>
      <c r="Q21" s="1800"/>
      <c r="R21" s="931"/>
      <c r="S21" s="931"/>
      <c r="T21" s="931"/>
      <c r="U21" s="931"/>
      <c r="V21" s="931"/>
    </row>
    <row r="22" spans="1:26" ht="15.65" x14ac:dyDescent="0.3">
      <c r="A22" s="1857" t="s">
        <v>1294</v>
      </c>
      <c r="C22" s="1860"/>
      <c r="D22" s="1832"/>
      <c r="F22" s="1765"/>
      <c r="G22" s="1830"/>
      <c r="H22" s="1060">
        <f>+'12-HC(A)'!F40</f>
        <v>0</v>
      </c>
      <c r="I22" s="1810" t="s">
        <v>1268</v>
      </c>
      <c r="J22" s="1810"/>
      <c r="K22" s="1829"/>
      <c r="L22" s="1785"/>
      <c r="N22" s="1800"/>
      <c r="O22" s="1800"/>
      <c r="P22" s="1800"/>
      <c r="Q22" s="1800"/>
      <c r="R22" s="931"/>
      <c r="S22" s="931"/>
      <c r="T22" s="931"/>
      <c r="U22" s="931"/>
      <c r="V22" s="931"/>
    </row>
    <row r="23" spans="1:26" ht="15.65" x14ac:dyDescent="0.3">
      <c r="A23" s="1861" t="str">
        <f>IF(OR(F23&gt;1,F23&lt;-1),"Double Check Data","")</f>
        <v/>
      </c>
      <c r="C23" s="1827" t="s">
        <v>1301</v>
      </c>
      <c r="D23" s="1832"/>
      <c r="F23" s="1897">
        <f>+F21-C18</f>
        <v>0</v>
      </c>
      <c r="G23" s="1830"/>
      <c r="H23" s="1060"/>
      <c r="I23" s="1810"/>
      <c r="J23" s="1810"/>
      <c r="K23" s="1829"/>
      <c r="L23" s="1785"/>
      <c r="N23" s="1800"/>
      <c r="O23" s="1800"/>
      <c r="P23" s="1800"/>
      <c r="Q23" s="1800"/>
      <c r="R23" s="931"/>
      <c r="S23" s="931"/>
      <c r="T23" s="931"/>
      <c r="U23" s="931"/>
      <c r="V23" s="931"/>
    </row>
    <row r="24" spans="1:26" ht="16.3" thickBot="1" x14ac:dyDescent="0.35">
      <c r="A24" s="1861" t="str">
        <f>IF(OR(F24&gt;1,F24&lt;-1),"Double Check Data","")</f>
        <v/>
      </c>
      <c r="C24" s="1827" t="s">
        <v>1302</v>
      </c>
      <c r="D24" s="1832"/>
      <c r="F24" s="1897">
        <f>+F21-E18</f>
        <v>0</v>
      </c>
      <c r="G24" s="1830"/>
      <c r="H24" s="1868">
        <f>SUM(H19:H22)</f>
        <v>0</v>
      </c>
      <c r="I24" s="1828" t="s">
        <v>1273</v>
      </c>
      <c r="J24" s="1810"/>
      <c r="K24" s="1829"/>
      <c r="L24" s="1785"/>
      <c r="N24" s="1800"/>
      <c r="O24" s="1800"/>
      <c r="P24" s="1800"/>
      <c r="Q24" s="1800"/>
      <c r="R24" s="931"/>
      <c r="S24" s="931"/>
      <c r="T24" s="931"/>
      <c r="U24" s="931"/>
      <c r="V24" s="931"/>
    </row>
    <row r="25" spans="1:26" ht="15.65" customHeight="1" thickTop="1" x14ac:dyDescent="0.25">
      <c r="B25" s="1765"/>
      <c r="C25" s="1898" t="s">
        <v>1303</v>
      </c>
      <c r="D25" s="1856"/>
      <c r="E25" s="1856"/>
      <c r="G25" s="1785"/>
      <c r="H25" s="1872"/>
      <c r="I25" s="1825"/>
      <c r="J25" s="1828"/>
      <c r="K25" s="1810"/>
      <c r="L25" s="1823"/>
      <c r="N25" s="1800"/>
      <c r="O25" s="1800"/>
      <c r="P25" s="1800"/>
      <c r="Q25" s="1800"/>
      <c r="R25" s="1800"/>
      <c r="S25" s="1800"/>
      <c r="T25" s="1800"/>
      <c r="U25" s="1800"/>
      <c r="V25" s="1800"/>
      <c r="W25" s="1800"/>
      <c r="X25" s="1800"/>
      <c r="Y25" s="1800"/>
      <c r="Z25" s="1800"/>
    </row>
    <row r="26" spans="1:26" ht="20.7" customHeight="1" x14ac:dyDescent="0.25">
      <c r="A26" s="1822"/>
      <c r="B26" s="1765"/>
      <c r="C26" s="1827" t="s">
        <v>1260</v>
      </c>
      <c r="D26" s="1826"/>
      <c r="E26" s="1826"/>
      <c r="F26" s="1900">
        <f>COUNTA($A$45:$A$244)</f>
        <v>0</v>
      </c>
      <c r="G26" s="1785"/>
      <c r="J26" s="1828"/>
      <c r="K26" s="1810"/>
      <c r="L26" s="1823"/>
      <c r="N26" s="1800"/>
      <c r="O26" s="1800"/>
      <c r="P26" s="1800"/>
      <c r="Q26" s="1800"/>
      <c r="R26" s="1800"/>
      <c r="S26" s="1800"/>
      <c r="T26" s="1800"/>
      <c r="U26" s="1800"/>
      <c r="V26" s="1800"/>
      <c r="W26" s="1800"/>
      <c r="X26" s="1800"/>
      <c r="Y26" s="1800"/>
      <c r="Z26" s="1800"/>
    </row>
    <row r="27" spans="1:26" ht="15.65" customHeight="1" x14ac:dyDescent="0.25">
      <c r="A27" s="1822"/>
      <c r="B27" s="1765"/>
      <c r="C27" s="1862" t="s">
        <v>1261</v>
      </c>
      <c r="G27" s="1785"/>
      <c r="J27" s="1824"/>
      <c r="K27" s="1810"/>
      <c r="L27" s="1823"/>
      <c r="N27" s="1800"/>
      <c r="O27" s="1800"/>
      <c r="P27" s="1800"/>
      <c r="Q27" s="1800"/>
      <c r="R27" s="1800"/>
      <c r="S27" s="1800"/>
      <c r="T27" s="1800"/>
      <c r="U27" s="1800"/>
      <c r="V27" s="1800"/>
      <c r="W27" s="1800"/>
      <c r="X27" s="1800"/>
      <c r="Y27" s="1800"/>
      <c r="Z27" s="1800"/>
    </row>
    <row r="28" spans="1:26" ht="13.95" customHeight="1" x14ac:dyDescent="0.25">
      <c r="A28" s="1822"/>
      <c r="B28" s="1765"/>
      <c r="C28" s="1062"/>
      <c r="D28" s="1063"/>
      <c r="E28" s="1063"/>
      <c r="F28" s="1807"/>
      <c r="G28" s="1804"/>
      <c r="H28" s="1807"/>
      <c r="I28" s="1807"/>
      <c r="J28" s="1807"/>
      <c r="K28" s="1807"/>
      <c r="L28" s="1804"/>
      <c r="N28" s="1800"/>
      <c r="O28" s="1800"/>
      <c r="P28" s="1800"/>
      <c r="Q28" s="1800"/>
      <c r="R28" s="1800"/>
      <c r="S28" s="1800"/>
      <c r="T28" s="1800"/>
      <c r="U28" s="1800"/>
      <c r="V28" s="1800"/>
      <c r="W28" s="1800"/>
      <c r="X28" s="1800"/>
      <c r="Y28" s="1800"/>
      <c r="Z28" s="1800"/>
    </row>
    <row r="29" spans="1:26" ht="10.050000000000001" customHeight="1" x14ac:dyDescent="0.25">
      <c r="A29" s="1822"/>
      <c r="B29" s="1765"/>
      <c r="C29" s="1821"/>
      <c r="E29" s="1811"/>
      <c r="L29" s="1785"/>
      <c r="N29" s="1800"/>
      <c r="O29" s="1800"/>
      <c r="P29" s="1800"/>
      <c r="Q29" s="1800"/>
      <c r="R29" s="1800"/>
      <c r="S29" s="1800"/>
      <c r="T29" s="1800"/>
      <c r="U29" s="1800"/>
      <c r="V29" s="1800"/>
      <c r="W29" s="1800"/>
      <c r="X29" s="1800"/>
      <c r="Y29" s="1800"/>
      <c r="Z29" s="1800"/>
    </row>
    <row r="30" spans="1:26" ht="15.05" x14ac:dyDescent="0.25">
      <c r="A30" s="1820"/>
      <c r="B30" s="1765"/>
      <c r="C30" s="1869" t="s">
        <v>1277</v>
      </c>
      <c r="E30" s="1819"/>
      <c r="F30" s="1874" t="s">
        <v>1274</v>
      </c>
      <c r="K30" s="1810"/>
      <c r="L30" s="1785"/>
      <c r="N30" s="1779"/>
      <c r="O30" s="1779"/>
      <c r="P30" s="1779"/>
      <c r="Q30" s="1779"/>
      <c r="R30" s="1800"/>
      <c r="S30" s="1800"/>
      <c r="T30" s="1800"/>
      <c r="U30" s="1800"/>
      <c r="V30" s="1800"/>
      <c r="W30" s="1800"/>
      <c r="X30" s="1800"/>
      <c r="Y30" s="1800"/>
      <c r="Z30" s="1800"/>
    </row>
    <row r="31" spans="1:26" hidden="1" x14ac:dyDescent="0.25">
      <c r="B31" s="1765"/>
      <c r="C31" s="1818"/>
      <c r="E31" s="1811"/>
      <c r="F31" s="1873"/>
      <c r="K31" s="1810"/>
      <c r="L31" s="1785"/>
      <c r="N31" s="1800"/>
      <c r="O31" s="1800"/>
      <c r="P31" s="1800"/>
      <c r="Q31" s="1800"/>
      <c r="R31" s="1800"/>
      <c r="S31" s="1800"/>
      <c r="T31" s="1800"/>
      <c r="U31" s="1800"/>
      <c r="V31" s="1800"/>
      <c r="W31" s="1800"/>
      <c r="X31" s="1800"/>
      <c r="Y31" s="1800"/>
      <c r="Z31" s="1800"/>
    </row>
    <row r="32" spans="1:26" s="1779" customFormat="1" ht="16.45" hidden="1" customHeight="1" x14ac:dyDescent="0.3">
      <c r="A32" s="1795"/>
      <c r="B32" s="1795"/>
      <c r="C32" s="1817" t="s">
        <v>485</v>
      </c>
      <c r="E32" s="1816"/>
      <c r="G32" s="1815" t="s">
        <v>486</v>
      </c>
      <c r="K32" s="1813"/>
      <c r="L32" s="1812"/>
      <c r="N32" s="1800"/>
      <c r="O32" s="1800"/>
      <c r="P32" s="1800"/>
      <c r="Q32" s="1800"/>
      <c r="R32" s="1800"/>
      <c r="S32" s="1800"/>
      <c r="T32" s="1800"/>
      <c r="U32" s="1800"/>
      <c r="V32" s="1800"/>
      <c r="W32" s="1800"/>
      <c r="X32" s="1800"/>
      <c r="Y32" s="1800"/>
      <c r="Z32" s="1800"/>
    </row>
    <row r="33" spans="1:26" s="1779" customFormat="1" ht="16.45" hidden="1" customHeight="1" x14ac:dyDescent="0.25">
      <c r="A33" s="1795"/>
      <c r="C33" s="1817"/>
      <c r="E33" s="1816"/>
      <c r="G33" s="1815"/>
      <c r="I33" s="1814"/>
      <c r="K33" s="1813"/>
      <c r="L33" s="1812"/>
      <c r="N33" s="1800"/>
      <c r="O33" s="1800"/>
      <c r="P33" s="1800"/>
      <c r="Q33" s="1800"/>
    </row>
    <row r="34" spans="1:26" ht="14.1" hidden="1" customHeight="1" x14ac:dyDescent="0.25">
      <c r="B34" s="1765"/>
      <c r="C34" s="545">
        <f>IFERROR(AVERAGE($F$45:$F$244),0)</f>
        <v>0</v>
      </c>
      <c r="D34" s="1788" t="s">
        <v>487</v>
      </c>
      <c r="E34" s="1811"/>
      <c r="G34" s="546">
        <f>IFERROR(AVERAGE($G$45:$G$244),0)</f>
        <v>0</v>
      </c>
      <c r="H34" s="1788" t="s">
        <v>487</v>
      </c>
      <c r="K34" s="1810"/>
      <c r="L34" s="1785"/>
      <c r="N34" s="1800"/>
      <c r="O34" s="1800"/>
      <c r="P34" s="1800"/>
      <c r="Q34" s="1800"/>
      <c r="R34" s="1800"/>
      <c r="S34" s="1800"/>
      <c r="T34" s="1800"/>
      <c r="U34" s="1800"/>
      <c r="V34" s="1800"/>
      <c r="W34" s="1800"/>
      <c r="X34" s="1800"/>
      <c r="Y34" s="1800"/>
      <c r="Z34" s="1800"/>
    </row>
    <row r="35" spans="1:26" hidden="1" x14ac:dyDescent="0.25">
      <c r="B35" s="1765"/>
      <c r="C35" s="545" t="e">
        <f>STDEVPA($F$45:$F$244)</f>
        <v>#DIV/0!</v>
      </c>
      <c r="D35" s="1764" t="s">
        <v>488</v>
      </c>
      <c r="E35" s="1811"/>
      <c r="G35" s="546" t="e">
        <f>STDEVPA($G$45:$G$244)</f>
        <v>#DIV/0!</v>
      </c>
      <c r="H35" s="1764" t="s">
        <v>488</v>
      </c>
      <c r="K35" s="1810"/>
      <c r="L35" s="1785"/>
      <c r="N35" s="1800"/>
      <c r="O35" s="1800"/>
      <c r="P35" s="1800"/>
      <c r="Q35" s="1800"/>
      <c r="R35" s="1800"/>
      <c r="S35" s="1800"/>
      <c r="T35" s="1800"/>
      <c r="U35" s="1800"/>
      <c r="V35" s="1800"/>
      <c r="W35" s="1800"/>
      <c r="X35" s="1800"/>
      <c r="Y35" s="1800"/>
      <c r="Z35" s="1800"/>
    </row>
    <row r="36" spans="1:26" ht="10.050000000000001" customHeight="1" x14ac:dyDescent="0.25">
      <c r="B36" s="1765"/>
      <c r="C36" s="1809"/>
      <c r="D36" s="1806"/>
      <c r="E36" s="1808"/>
      <c r="F36" s="1807"/>
      <c r="G36" s="1807"/>
      <c r="H36" s="1807"/>
      <c r="I36" s="1807"/>
      <c r="J36" s="1807"/>
      <c r="K36" s="1805"/>
      <c r="L36" s="1804"/>
      <c r="N36" s="1797"/>
      <c r="R36" s="1800"/>
      <c r="S36" s="1800"/>
      <c r="T36" s="1800"/>
      <c r="U36" s="1800"/>
      <c r="V36" s="1800"/>
      <c r="W36" s="1800"/>
      <c r="X36" s="1800"/>
      <c r="Y36" s="1800"/>
      <c r="Z36" s="1800"/>
    </row>
    <row r="37" spans="1:26" x14ac:dyDescent="0.25">
      <c r="B37" s="1765"/>
      <c r="C37" s="1803"/>
      <c r="D37" s="1802"/>
      <c r="E37" s="1802"/>
      <c r="F37" s="1802"/>
      <c r="G37" s="1802"/>
      <c r="H37" s="1802"/>
      <c r="I37" s="1802"/>
      <c r="J37" s="1802"/>
      <c r="K37" s="1802"/>
      <c r="L37" s="1801"/>
      <c r="N37" s="1797"/>
      <c r="R37" s="1800"/>
      <c r="S37" s="1800"/>
      <c r="T37" s="1800"/>
      <c r="U37" s="1800"/>
      <c r="V37" s="1800"/>
      <c r="W37" s="1800"/>
      <c r="X37" s="1800"/>
      <c r="Y37" s="1800"/>
      <c r="Z37" s="1800"/>
    </row>
    <row r="38" spans="1:26" x14ac:dyDescent="0.25">
      <c r="C38" s="1869" t="s">
        <v>1278</v>
      </c>
      <c r="K38" s="1765"/>
      <c r="L38" s="1798"/>
      <c r="N38" s="1775"/>
      <c r="O38" s="1775"/>
      <c r="P38" s="1775"/>
      <c r="Q38" s="1775"/>
    </row>
    <row r="39" spans="1:26" x14ac:dyDescent="0.25">
      <c r="B39" s="1797"/>
      <c r="C39" s="1796"/>
      <c r="I39" s="1795"/>
      <c r="J39" s="1795"/>
      <c r="K39" s="1765"/>
      <c r="L39" s="1794"/>
      <c r="N39" s="1775"/>
      <c r="O39" s="1775"/>
      <c r="P39" s="1775"/>
      <c r="Q39" s="1775"/>
    </row>
    <row r="40" spans="1:26" ht="17.55" x14ac:dyDescent="0.3">
      <c r="A40" s="931"/>
      <c r="B40" s="931"/>
      <c r="C40" s="1793" t="s">
        <v>860</v>
      </c>
      <c r="E40" s="1792"/>
      <c r="F40" s="1791"/>
      <c r="G40" s="1788"/>
      <c r="H40" s="1787"/>
      <c r="K40"/>
      <c r="L40" s="1790"/>
      <c r="N40" s="1784"/>
      <c r="O40" s="1784"/>
      <c r="P40" s="1775"/>
      <c r="Q40" s="1775"/>
    </row>
    <row r="41" spans="1:26" ht="15.65" x14ac:dyDescent="0.3">
      <c r="A41" s="931"/>
      <c r="B41" s="931"/>
      <c r="C41" s="1789"/>
      <c r="F41" s="1788"/>
      <c r="G41" s="1788"/>
      <c r="H41" s="1787"/>
      <c r="K41" s="1786"/>
      <c r="L41" s="1785"/>
      <c r="N41" s="1784"/>
      <c r="O41" s="1784"/>
      <c r="P41" s="1775"/>
      <c r="Q41" s="1775"/>
      <c r="R41" s="1775"/>
      <c r="S41" s="1775"/>
      <c r="T41" s="1775"/>
      <c r="U41" s="1775"/>
      <c r="V41" s="1775"/>
      <c r="W41" s="1775"/>
      <c r="X41" s="1775"/>
      <c r="Y41" s="1775"/>
      <c r="Z41" s="1775"/>
    </row>
    <row r="42" spans="1:26" s="1779" customFormat="1" ht="17.55" customHeight="1" x14ac:dyDescent="0.3">
      <c r="B42" s="1782"/>
      <c r="C42" s="1783" t="s">
        <v>490</v>
      </c>
      <c r="D42" s="1783" t="s">
        <v>324</v>
      </c>
      <c r="E42" s="1783" t="s">
        <v>325</v>
      </c>
      <c r="F42"/>
      <c r="G42"/>
      <c r="H42"/>
      <c r="I42"/>
      <c r="J42"/>
      <c r="K42"/>
      <c r="L42" s="1785"/>
      <c r="M42" s="1764"/>
      <c r="N42" s="1771"/>
      <c r="O42" s="1771"/>
      <c r="P42" s="1771"/>
      <c r="Q42" s="1771"/>
      <c r="R42" s="1775"/>
      <c r="S42" s="1775"/>
      <c r="T42" s="1775"/>
      <c r="U42" s="1775"/>
      <c r="V42" s="1775"/>
      <c r="W42" s="1775"/>
      <c r="X42" s="1775"/>
      <c r="Y42" s="1775"/>
      <c r="Z42" s="1775"/>
    </row>
    <row r="43" spans="1:26" s="1779" customFormat="1" ht="17.55" customHeight="1" x14ac:dyDescent="0.3">
      <c r="A43" s="1782" t="s">
        <v>862</v>
      </c>
      <c r="B43" s="1782"/>
      <c r="C43" s="1780" t="s">
        <v>60</v>
      </c>
      <c r="D43" s="1781" t="str">
        <f>"Age Range
(as of "&amp;TEXT('Cover Page'!$M$10,"m/dd/yy")&amp;")
enter exactly per dropdown"</f>
        <v>Age Range
(as of 6/30/25)
enter exactly per dropdown</v>
      </c>
      <c r="E43" s="1780" t="s">
        <v>570</v>
      </c>
      <c r="F43"/>
      <c r="G43"/>
      <c r="H43"/>
      <c r="I43"/>
      <c r="J43"/>
      <c r="K43"/>
      <c r="L43" s="1785"/>
      <c r="M43" s="1764"/>
      <c r="N43" s="1772"/>
      <c r="O43" s="1771"/>
      <c r="P43" s="1771"/>
      <c r="Q43" s="1771"/>
      <c r="R43" s="1775"/>
      <c r="S43" s="1775"/>
      <c r="T43" s="1775"/>
      <c r="U43" s="1775"/>
      <c r="V43" s="1775"/>
      <c r="W43" s="1775"/>
      <c r="X43" s="1775"/>
      <c r="Y43" s="1775"/>
      <c r="Z43" s="1775"/>
    </row>
    <row r="44" spans="1:26" ht="67.650000000000006" customHeight="1" x14ac:dyDescent="0.3">
      <c r="A44" s="1887" t="s">
        <v>1291</v>
      </c>
      <c r="B44" s="1778"/>
      <c r="C44" s="1777"/>
      <c r="D44" s="1776"/>
      <c r="E44" s="1777"/>
      <c r="F44"/>
      <c r="G44"/>
      <c r="H44"/>
      <c r="I44"/>
      <c r="J44"/>
      <c r="K44"/>
      <c r="L44" s="1785"/>
      <c r="N44" s="1772"/>
      <c r="O44" s="1771"/>
      <c r="P44" s="1771"/>
      <c r="Q44" s="1771"/>
      <c r="R44" s="1775"/>
      <c r="S44" s="1775"/>
      <c r="T44" s="1775"/>
      <c r="U44" s="1775"/>
      <c r="V44" s="1775"/>
      <c r="W44" s="1775"/>
      <c r="X44" s="1775"/>
      <c r="Y44" s="1775"/>
      <c r="Z44" s="1775"/>
    </row>
    <row r="45" spans="1:26" ht="15.65" x14ac:dyDescent="0.3">
      <c r="A45" s="1774"/>
      <c r="B45" s="1771"/>
      <c r="C45" s="1773">
        <v>1</v>
      </c>
      <c r="D45" s="1766"/>
      <c r="E45" s="1766"/>
      <c r="F45"/>
      <c r="G45"/>
      <c r="H45"/>
      <c r="I45"/>
      <c r="J45"/>
      <c r="K45"/>
      <c r="L45" s="1785"/>
      <c r="M45" s="1769" t="s">
        <v>489</v>
      </c>
      <c r="O45" s="1771"/>
      <c r="P45" s="1771"/>
      <c r="Q45" s="1771"/>
      <c r="R45" s="1771"/>
      <c r="S45" s="1771"/>
      <c r="T45" s="1771"/>
      <c r="U45" s="1771"/>
      <c r="V45" s="1771"/>
      <c r="W45" s="1771"/>
      <c r="X45" s="1771"/>
      <c r="Y45" s="1771"/>
      <c r="Z45" s="1771"/>
    </row>
    <row r="46" spans="1:26" ht="15.65" x14ac:dyDescent="0.3">
      <c r="A46" s="1770"/>
      <c r="B46" s="1772"/>
      <c r="C46" s="1767">
        <v>2</v>
      </c>
      <c r="D46" s="1766"/>
      <c r="E46" s="1766"/>
      <c r="F46"/>
      <c r="G46"/>
      <c r="H46"/>
      <c r="I46"/>
      <c r="J46"/>
      <c r="K46"/>
      <c r="L46" s="1785"/>
      <c r="R46" s="1771"/>
      <c r="S46" s="1771"/>
      <c r="T46" s="1771"/>
      <c r="U46" s="1771"/>
      <c r="V46" s="1771"/>
      <c r="W46" s="1771"/>
      <c r="X46" s="1771"/>
      <c r="Y46" s="1771"/>
      <c r="Z46" s="1771"/>
    </row>
    <row r="47" spans="1:26" ht="15.65" x14ac:dyDescent="0.3">
      <c r="A47" s="1770"/>
      <c r="B47" s="1772"/>
      <c r="C47" s="1767">
        <v>3</v>
      </c>
      <c r="D47" s="1766"/>
      <c r="E47" s="1766"/>
      <c r="F47"/>
      <c r="G47"/>
      <c r="H47"/>
      <c r="I47"/>
      <c r="J47"/>
      <c r="K47"/>
      <c r="L47" s="1785"/>
      <c r="R47" s="1771"/>
      <c r="S47" s="1771"/>
      <c r="T47" s="1771"/>
      <c r="U47" s="1771"/>
      <c r="V47" s="1771"/>
      <c r="W47" s="1771"/>
      <c r="X47" s="1771"/>
      <c r="Y47" s="1771"/>
      <c r="Z47" s="1771"/>
    </row>
    <row r="48" spans="1:26" ht="15.65" x14ac:dyDescent="0.3">
      <c r="A48" s="1770"/>
      <c r="B48" s="1771"/>
      <c r="C48" s="1767">
        <v>4</v>
      </c>
      <c r="D48" s="1766"/>
      <c r="E48" s="1766"/>
      <c r="F48"/>
      <c r="G48"/>
      <c r="H48"/>
      <c r="I48"/>
      <c r="J48"/>
      <c r="K48"/>
      <c r="L48" s="1785"/>
      <c r="R48" s="1771"/>
      <c r="S48" s="1771"/>
      <c r="T48" s="1771"/>
      <c r="U48" s="1771"/>
      <c r="V48" s="1771"/>
      <c r="W48" s="1771"/>
      <c r="X48" s="1771"/>
      <c r="Y48" s="1771"/>
      <c r="Z48" s="1771"/>
    </row>
    <row r="49" spans="1:13" ht="15.65" x14ac:dyDescent="0.3">
      <c r="A49" s="1770"/>
      <c r="C49" s="1767">
        <v>5</v>
      </c>
      <c r="D49" s="1766"/>
      <c r="E49" s="1766"/>
      <c r="F49"/>
      <c r="G49"/>
      <c r="H49"/>
      <c r="I49"/>
      <c r="J49"/>
      <c r="K49"/>
      <c r="L49" s="1785"/>
    </row>
    <row r="50" spans="1:13" ht="15.65" x14ac:dyDescent="0.3">
      <c r="A50" s="1770"/>
      <c r="C50" s="1767">
        <v>6</v>
      </c>
      <c r="D50" s="1766"/>
      <c r="E50" s="1766"/>
      <c r="F50"/>
      <c r="G50"/>
      <c r="H50"/>
      <c r="I50"/>
      <c r="J50"/>
      <c r="K50"/>
      <c r="L50" s="1785"/>
    </row>
    <row r="51" spans="1:13" ht="15.65" x14ac:dyDescent="0.3">
      <c r="A51" s="1770"/>
      <c r="C51" s="1767">
        <v>7</v>
      </c>
      <c r="D51" s="1766"/>
      <c r="E51" s="1766"/>
      <c r="F51"/>
      <c r="G51"/>
      <c r="H51"/>
      <c r="I51"/>
      <c r="J51"/>
      <c r="K51"/>
      <c r="L51" s="1785"/>
    </row>
    <row r="52" spans="1:13" ht="15.65" x14ac:dyDescent="0.3">
      <c r="A52" s="1770"/>
      <c r="C52" s="1767">
        <v>8</v>
      </c>
      <c r="D52" s="1766"/>
      <c r="E52" s="1766"/>
      <c r="F52"/>
      <c r="G52"/>
      <c r="H52"/>
      <c r="I52"/>
      <c r="J52"/>
      <c r="K52"/>
      <c r="L52" s="1785"/>
    </row>
    <row r="53" spans="1:13" ht="15.65" x14ac:dyDescent="0.3">
      <c r="A53" s="1770"/>
      <c r="C53" s="1767">
        <v>9</v>
      </c>
      <c r="D53" s="1766"/>
      <c r="E53" s="1766"/>
      <c r="F53"/>
      <c r="G53"/>
      <c r="H53"/>
      <c r="I53"/>
      <c r="J53"/>
      <c r="K53"/>
      <c r="L53" s="1785"/>
    </row>
    <row r="54" spans="1:13" ht="15.65" x14ac:dyDescent="0.3">
      <c r="A54" s="1770"/>
      <c r="C54" s="1767">
        <v>10</v>
      </c>
      <c r="D54" s="1766"/>
      <c r="E54" s="1766"/>
      <c r="F54"/>
      <c r="G54"/>
      <c r="H54"/>
      <c r="I54"/>
      <c r="J54"/>
      <c r="K54"/>
      <c r="L54" s="1785"/>
    </row>
    <row r="55" spans="1:13" ht="15.65" x14ac:dyDescent="0.3">
      <c r="A55" s="1770"/>
      <c r="C55" s="1767">
        <v>11</v>
      </c>
      <c r="D55" s="1766"/>
      <c r="E55" s="1766"/>
      <c r="F55"/>
      <c r="G55"/>
      <c r="H55"/>
      <c r="I55"/>
      <c r="J55"/>
      <c r="K55"/>
      <c r="L55" s="1785"/>
    </row>
    <row r="56" spans="1:13" ht="15.65" x14ac:dyDescent="0.3">
      <c r="A56" s="1770"/>
      <c r="C56" s="1767">
        <v>12</v>
      </c>
      <c r="D56" s="1766"/>
      <c r="E56" s="1766"/>
      <c r="F56"/>
      <c r="G56"/>
      <c r="H56"/>
      <c r="I56"/>
      <c r="J56"/>
      <c r="K56"/>
      <c r="L56" s="1785"/>
    </row>
    <row r="57" spans="1:13" ht="15.65" x14ac:dyDescent="0.3">
      <c r="A57" s="1770"/>
      <c r="C57" s="1767">
        <v>13</v>
      </c>
      <c r="D57" s="1766"/>
      <c r="E57" s="1766"/>
      <c r="F57"/>
      <c r="G57"/>
      <c r="H57"/>
      <c r="I57"/>
      <c r="J57"/>
      <c r="K57"/>
      <c r="L57" s="1785"/>
    </row>
    <row r="58" spans="1:13" ht="15.65" x14ac:dyDescent="0.3">
      <c r="A58" s="1770"/>
      <c r="C58" s="1767">
        <v>14</v>
      </c>
      <c r="D58" s="1766"/>
      <c r="E58" s="1766"/>
      <c r="F58"/>
      <c r="G58"/>
      <c r="H58"/>
      <c r="I58"/>
      <c r="J58"/>
      <c r="K58"/>
      <c r="L58" s="1785"/>
    </row>
    <row r="59" spans="1:13" ht="15.65" x14ac:dyDescent="0.3">
      <c r="A59" s="1770"/>
      <c r="C59" s="1767">
        <v>15</v>
      </c>
      <c r="D59" s="1766"/>
      <c r="E59" s="1766"/>
      <c r="F59"/>
      <c r="G59"/>
      <c r="H59"/>
      <c r="I59"/>
      <c r="J59"/>
      <c r="K59"/>
      <c r="L59" s="1785"/>
    </row>
    <row r="60" spans="1:13" ht="15.65" x14ac:dyDescent="0.3">
      <c r="A60" s="1770"/>
      <c r="C60" s="1767">
        <v>16</v>
      </c>
      <c r="D60" s="1766"/>
      <c r="E60" s="1766"/>
      <c r="F60"/>
      <c r="G60"/>
      <c r="H60"/>
      <c r="I60"/>
      <c r="J60"/>
      <c r="K60"/>
      <c r="L60" s="1785"/>
    </row>
    <row r="61" spans="1:13" ht="15.65" x14ac:dyDescent="0.3">
      <c r="A61" s="1770"/>
      <c r="C61" s="1767">
        <v>17</v>
      </c>
      <c r="D61" s="1766"/>
      <c r="E61" s="1766"/>
      <c r="F61"/>
      <c r="G61"/>
      <c r="H61"/>
      <c r="I61"/>
      <c r="J61"/>
      <c r="K61"/>
      <c r="L61" s="1785"/>
    </row>
    <row r="62" spans="1:13" ht="15.65" x14ac:dyDescent="0.3">
      <c r="A62" s="1770"/>
      <c r="C62" s="1767">
        <v>18</v>
      </c>
      <c r="D62" s="1766"/>
      <c r="E62" s="1766"/>
      <c r="F62"/>
      <c r="G62"/>
      <c r="H62"/>
      <c r="I62"/>
      <c r="J62"/>
      <c r="K62"/>
      <c r="L62" s="1785"/>
    </row>
    <row r="63" spans="1:13" ht="15.65" x14ac:dyDescent="0.3">
      <c r="A63" s="1770"/>
      <c r="C63" s="1767">
        <v>19</v>
      </c>
      <c r="D63" s="1766"/>
      <c r="E63" s="1766"/>
      <c r="F63"/>
      <c r="G63"/>
      <c r="H63"/>
      <c r="I63"/>
      <c r="J63"/>
      <c r="K63"/>
      <c r="L63" s="1785"/>
    </row>
    <row r="64" spans="1:13" ht="15.65" x14ac:dyDescent="0.3">
      <c r="A64" s="1770"/>
      <c r="C64" s="1767">
        <v>20</v>
      </c>
      <c r="D64" s="1766"/>
      <c r="E64" s="1766"/>
      <c r="F64"/>
      <c r="G64"/>
      <c r="H64"/>
      <c r="I64"/>
      <c r="J64"/>
      <c r="K64"/>
      <c r="L64" s="1785"/>
      <c r="M64" s="1769" t="s">
        <v>489</v>
      </c>
    </row>
    <row r="65" spans="1:12" ht="15.65" x14ac:dyDescent="0.3">
      <c r="A65" s="1770"/>
      <c r="C65" s="1767">
        <v>21</v>
      </c>
      <c r="D65" s="1766"/>
      <c r="E65" s="1766"/>
      <c r="F65"/>
      <c r="G65"/>
      <c r="H65"/>
      <c r="I65"/>
      <c r="J65"/>
      <c r="K65"/>
      <c r="L65" s="1785"/>
    </row>
    <row r="66" spans="1:12" ht="15.65" x14ac:dyDescent="0.3">
      <c r="A66" s="1770"/>
      <c r="C66" s="1767">
        <v>22</v>
      </c>
      <c r="D66" s="1766"/>
      <c r="E66" s="1766"/>
      <c r="F66"/>
      <c r="G66"/>
      <c r="H66"/>
      <c r="I66"/>
      <c r="J66"/>
      <c r="K66"/>
      <c r="L66" s="1785"/>
    </row>
    <row r="67" spans="1:12" ht="15.65" x14ac:dyDescent="0.3">
      <c r="A67" s="1770"/>
      <c r="C67" s="1767">
        <v>23</v>
      </c>
      <c r="D67" s="1766"/>
      <c r="E67" s="1766"/>
      <c r="F67"/>
      <c r="G67"/>
      <c r="H67"/>
      <c r="I67"/>
      <c r="J67"/>
      <c r="K67"/>
      <c r="L67" s="1785"/>
    </row>
    <row r="68" spans="1:12" ht="15.65" x14ac:dyDescent="0.3">
      <c r="A68" s="1770"/>
      <c r="C68" s="1767">
        <v>24</v>
      </c>
      <c r="D68" s="1766"/>
      <c r="E68" s="1766"/>
      <c r="F68"/>
      <c r="G68"/>
      <c r="H68"/>
      <c r="I68"/>
      <c r="J68"/>
      <c r="K68"/>
      <c r="L68" s="1785"/>
    </row>
    <row r="69" spans="1:12" ht="15.65" x14ac:dyDescent="0.3">
      <c r="A69" s="1770"/>
      <c r="C69" s="1767">
        <v>25</v>
      </c>
      <c r="D69" s="1766"/>
      <c r="E69" s="1766"/>
      <c r="F69"/>
      <c r="G69"/>
      <c r="H69"/>
      <c r="I69"/>
      <c r="J69"/>
      <c r="K69"/>
      <c r="L69" s="1785"/>
    </row>
    <row r="70" spans="1:12" ht="15.65" x14ac:dyDescent="0.3">
      <c r="A70" s="1770"/>
      <c r="C70" s="1767">
        <v>26</v>
      </c>
      <c r="D70" s="1766"/>
      <c r="E70" s="1766"/>
      <c r="F70"/>
      <c r="G70"/>
      <c r="H70"/>
      <c r="I70"/>
      <c r="J70"/>
      <c r="K70"/>
      <c r="L70" s="1785"/>
    </row>
    <row r="71" spans="1:12" ht="15.65" x14ac:dyDescent="0.3">
      <c r="A71" s="1770"/>
      <c r="C71" s="1767">
        <v>27</v>
      </c>
      <c r="D71" s="1766"/>
      <c r="E71" s="1766"/>
      <c r="F71"/>
      <c r="G71"/>
      <c r="H71"/>
      <c r="I71"/>
      <c r="J71"/>
      <c r="K71"/>
      <c r="L71" s="1785"/>
    </row>
    <row r="72" spans="1:12" ht="15.65" x14ac:dyDescent="0.3">
      <c r="A72" s="1770"/>
      <c r="C72" s="1767">
        <v>28</v>
      </c>
      <c r="D72" s="1766"/>
      <c r="E72" s="1766"/>
      <c r="F72"/>
      <c r="G72"/>
      <c r="H72"/>
      <c r="I72"/>
      <c r="J72"/>
      <c r="K72"/>
      <c r="L72" s="1785"/>
    </row>
    <row r="73" spans="1:12" ht="15.65" x14ac:dyDescent="0.3">
      <c r="A73" s="1770"/>
      <c r="C73" s="1767">
        <v>29</v>
      </c>
      <c r="D73" s="1766"/>
      <c r="E73" s="1766"/>
      <c r="F73"/>
      <c r="G73"/>
      <c r="H73"/>
      <c r="I73"/>
      <c r="J73"/>
      <c r="K73"/>
      <c r="L73" s="1785"/>
    </row>
    <row r="74" spans="1:12" ht="15.65" x14ac:dyDescent="0.3">
      <c r="A74" s="1770"/>
      <c r="C74" s="1767">
        <v>30</v>
      </c>
      <c r="D74" s="1766"/>
      <c r="E74" s="1766"/>
      <c r="F74"/>
      <c r="G74"/>
      <c r="H74"/>
      <c r="I74"/>
      <c r="J74"/>
      <c r="K74"/>
      <c r="L74" s="1785"/>
    </row>
    <row r="75" spans="1:12" ht="15.65" x14ac:dyDescent="0.3">
      <c r="A75" s="1770"/>
      <c r="C75" s="1767">
        <v>31</v>
      </c>
      <c r="D75" s="1766"/>
      <c r="E75" s="1766"/>
      <c r="F75"/>
      <c r="G75"/>
      <c r="H75"/>
      <c r="I75"/>
      <c r="J75"/>
      <c r="K75"/>
      <c r="L75" s="1785"/>
    </row>
    <row r="76" spans="1:12" ht="15.65" x14ac:dyDescent="0.3">
      <c r="A76" s="1770"/>
      <c r="C76" s="1767">
        <v>32</v>
      </c>
      <c r="D76" s="1766"/>
      <c r="E76" s="1766"/>
      <c r="F76"/>
      <c r="G76"/>
      <c r="H76"/>
      <c r="I76"/>
      <c r="J76"/>
      <c r="K76"/>
      <c r="L76" s="1785"/>
    </row>
    <row r="77" spans="1:12" ht="15.65" x14ac:dyDescent="0.3">
      <c r="A77" s="1770"/>
      <c r="C77" s="1767">
        <v>33</v>
      </c>
      <c r="D77" s="1766"/>
      <c r="E77" s="1766"/>
      <c r="F77"/>
      <c r="G77"/>
      <c r="H77"/>
      <c r="I77"/>
      <c r="J77"/>
      <c r="K77"/>
      <c r="L77" s="1785"/>
    </row>
    <row r="78" spans="1:12" ht="15.65" x14ac:dyDescent="0.3">
      <c r="A78" s="1770"/>
      <c r="C78" s="1767">
        <v>34</v>
      </c>
      <c r="D78" s="1766"/>
      <c r="E78" s="1766"/>
      <c r="F78"/>
      <c r="G78"/>
      <c r="H78"/>
      <c r="I78"/>
      <c r="J78"/>
      <c r="K78"/>
      <c r="L78" s="1785"/>
    </row>
    <row r="79" spans="1:12" ht="15.65" x14ac:dyDescent="0.3">
      <c r="A79" s="1770"/>
      <c r="C79" s="1767">
        <v>35</v>
      </c>
      <c r="D79" s="1766"/>
      <c r="E79" s="1766"/>
      <c r="F79"/>
      <c r="G79"/>
      <c r="H79"/>
      <c r="I79"/>
      <c r="J79"/>
      <c r="K79"/>
      <c r="L79" s="1785"/>
    </row>
    <row r="80" spans="1:12" ht="15.65" x14ac:dyDescent="0.3">
      <c r="A80" s="1770"/>
      <c r="C80" s="1767">
        <v>36</v>
      </c>
      <c r="D80" s="1766"/>
      <c r="E80" s="1766"/>
      <c r="F80"/>
      <c r="G80"/>
      <c r="H80"/>
      <c r="I80"/>
      <c r="J80"/>
      <c r="K80"/>
      <c r="L80" s="1785"/>
    </row>
    <row r="81" spans="1:13" ht="15.65" x14ac:dyDescent="0.3">
      <c r="A81" s="1770"/>
      <c r="C81" s="1767">
        <v>37</v>
      </c>
      <c r="D81" s="1766"/>
      <c r="E81" s="1766"/>
      <c r="F81"/>
      <c r="G81"/>
      <c r="H81"/>
      <c r="I81"/>
      <c r="J81"/>
      <c r="K81"/>
      <c r="L81" s="1785"/>
    </row>
    <row r="82" spans="1:13" ht="15.65" x14ac:dyDescent="0.3">
      <c r="A82" s="1770"/>
      <c r="C82" s="1767">
        <v>38</v>
      </c>
      <c r="D82" s="1766"/>
      <c r="E82" s="1766"/>
      <c r="F82"/>
      <c r="G82"/>
      <c r="H82"/>
      <c r="I82"/>
      <c r="J82"/>
      <c r="K82"/>
      <c r="L82" s="1785"/>
    </row>
    <row r="83" spans="1:13" ht="15.65" x14ac:dyDescent="0.3">
      <c r="A83" s="1770"/>
      <c r="C83" s="1767">
        <v>39</v>
      </c>
      <c r="D83" s="1766"/>
      <c r="E83" s="1766"/>
      <c r="F83"/>
      <c r="G83"/>
      <c r="H83"/>
      <c r="I83"/>
      <c r="J83"/>
      <c r="K83"/>
      <c r="L83" s="1785"/>
    </row>
    <row r="84" spans="1:13" ht="15.65" x14ac:dyDescent="0.3">
      <c r="A84" s="1770"/>
      <c r="C84" s="1767">
        <v>40</v>
      </c>
      <c r="D84" s="1766"/>
      <c r="E84" s="1766"/>
      <c r="F84"/>
      <c r="G84"/>
      <c r="H84"/>
      <c r="I84"/>
      <c r="J84"/>
      <c r="K84"/>
      <c r="L84" s="1785"/>
    </row>
    <row r="85" spans="1:13" ht="15.65" x14ac:dyDescent="0.3">
      <c r="A85" s="1770"/>
      <c r="C85" s="1767">
        <v>41</v>
      </c>
      <c r="D85" s="1766"/>
      <c r="E85" s="1766"/>
      <c r="F85"/>
      <c r="G85"/>
      <c r="H85"/>
      <c r="I85"/>
      <c r="J85"/>
      <c r="K85"/>
      <c r="L85" s="1785"/>
    </row>
    <row r="86" spans="1:13" ht="15.65" x14ac:dyDescent="0.3">
      <c r="A86" s="1770"/>
      <c r="C86" s="1767">
        <v>42</v>
      </c>
      <c r="D86" s="1766"/>
      <c r="E86" s="1766"/>
      <c r="F86"/>
      <c r="G86"/>
      <c r="H86"/>
      <c r="I86"/>
      <c r="J86"/>
      <c r="K86"/>
      <c r="L86" s="1785"/>
      <c r="M86" s="1769" t="s">
        <v>489</v>
      </c>
    </row>
    <row r="87" spans="1:13" ht="15.65" x14ac:dyDescent="0.3">
      <c r="A87" s="1770"/>
      <c r="C87" s="1767">
        <v>43</v>
      </c>
      <c r="D87" s="1766"/>
      <c r="E87" s="1766"/>
      <c r="F87"/>
      <c r="G87"/>
      <c r="H87"/>
      <c r="I87"/>
      <c r="J87"/>
      <c r="K87"/>
      <c r="L87" s="1785"/>
    </row>
    <row r="88" spans="1:13" ht="15.65" x14ac:dyDescent="0.3">
      <c r="A88" s="1770"/>
      <c r="C88" s="1767">
        <v>44</v>
      </c>
      <c r="D88" s="1766"/>
      <c r="E88" s="1766"/>
      <c r="F88"/>
      <c r="G88"/>
      <c r="H88"/>
      <c r="I88"/>
      <c r="J88"/>
      <c r="K88"/>
      <c r="L88" s="1785"/>
    </row>
    <row r="89" spans="1:13" ht="15.65" x14ac:dyDescent="0.3">
      <c r="A89" s="1770"/>
      <c r="C89" s="1767">
        <v>45</v>
      </c>
      <c r="D89" s="1766"/>
      <c r="E89" s="1766"/>
      <c r="F89"/>
      <c r="G89"/>
      <c r="H89"/>
      <c r="I89"/>
      <c r="J89"/>
      <c r="K89"/>
      <c r="L89" s="1785"/>
    </row>
    <row r="90" spans="1:13" ht="15.65" x14ac:dyDescent="0.3">
      <c r="A90" s="1770"/>
      <c r="C90" s="1767">
        <v>46</v>
      </c>
      <c r="D90" s="1766"/>
      <c r="E90" s="1766"/>
      <c r="F90"/>
      <c r="G90"/>
      <c r="H90"/>
      <c r="I90"/>
      <c r="J90"/>
      <c r="K90"/>
      <c r="L90" s="1785"/>
    </row>
    <row r="91" spans="1:13" ht="15.65" x14ac:dyDescent="0.3">
      <c r="A91" s="1770"/>
      <c r="C91" s="1767">
        <v>47</v>
      </c>
      <c r="D91" s="1766"/>
      <c r="E91" s="1766"/>
      <c r="F91"/>
      <c r="G91"/>
      <c r="H91"/>
      <c r="I91"/>
      <c r="J91"/>
      <c r="K91"/>
      <c r="L91" s="1785"/>
    </row>
    <row r="92" spans="1:13" ht="15.65" x14ac:dyDescent="0.3">
      <c r="A92" s="1770"/>
      <c r="C92" s="1767">
        <v>48</v>
      </c>
      <c r="D92" s="1766"/>
      <c r="E92" s="1766"/>
      <c r="F92"/>
      <c r="G92"/>
      <c r="H92"/>
      <c r="I92"/>
      <c r="J92"/>
      <c r="K92"/>
      <c r="L92" s="1785"/>
    </row>
    <row r="93" spans="1:13" ht="15.65" x14ac:dyDescent="0.3">
      <c r="A93" s="1770"/>
      <c r="C93" s="1767">
        <v>49</v>
      </c>
      <c r="D93" s="1766"/>
      <c r="E93" s="1766"/>
      <c r="F93"/>
      <c r="G93"/>
      <c r="H93"/>
      <c r="I93"/>
      <c r="J93"/>
      <c r="K93"/>
      <c r="L93" s="1785"/>
    </row>
    <row r="94" spans="1:13" ht="15.65" x14ac:dyDescent="0.3">
      <c r="A94" s="1770"/>
      <c r="C94" s="1767">
        <v>50</v>
      </c>
      <c r="D94" s="1766"/>
      <c r="E94" s="1766"/>
      <c r="F94"/>
      <c r="G94"/>
      <c r="H94"/>
      <c r="I94"/>
      <c r="J94"/>
      <c r="K94"/>
      <c r="L94" s="1785"/>
    </row>
    <row r="95" spans="1:13" ht="15.65" x14ac:dyDescent="0.3">
      <c r="A95" s="1770"/>
      <c r="C95" s="1767">
        <v>51</v>
      </c>
      <c r="D95" s="1766"/>
      <c r="E95" s="1766"/>
      <c r="F95"/>
      <c r="G95"/>
      <c r="H95"/>
      <c r="I95"/>
      <c r="J95"/>
      <c r="K95"/>
      <c r="L95" s="1785"/>
    </row>
    <row r="96" spans="1:13" ht="15.65" x14ac:dyDescent="0.3">
      <c r="A96" s="1770"/>
      <c r="C96" s="1767">
        <v>52</v>
      </c>
      <c r="D96" s="1766"/>
      <c r="E96" s="1766"/>
      <c r="F96"/>
      <c r="G96"/>
      <c r="H96"/>
      <c r="I96"/>
      <c r="J96"/>
      <c r="K96"/>
      <c r="L96" s="1785"/>
    </row>
    <row r="97" spans="1:13" ht="15.65" x14ac:dyDescent="0.3">
      <c r="A97" s="1770"/>
      <c r="C97" s="1767">
        <v>53</v>
      </c>
      <c r="D97" s="1766"/>
      <c r="E97" s="1766"/>
      <c r="F97"/>
      <c r="G97"/>
      <c r="H97"/>
      <c r="I97"/>
      <c r="J97"/>
      <c r="K97"/>
      <c r="L97" s="1785"/>
    </row>
    <row r="98" spans="1:13" ht="15.65" x14ac:dyDescent="0.3">
      <c r="A98" s="1770"/>
      <c r="C98" s="1767">
        <v>54</v>
      </c>
      <c r="D98" s="1766"/>
      <c r="E98" s="1766"/>
      <c r="F98"/>
      <c r="G98"/>
      <c r="H98"/>
      <c r="I98"/>
      <c r="J98"/>
      <c r="K98"/>
      <c r="L98" s="1785"/>
    </row>
    <row r="99" spans="1:13" ht="15.65" x14ac:dyDescent="0.3">
      <c r="A99" s="1770"/>
      <c r="C99" s="1767">
        <v>55</v>
      </c>
      <c r="D99" s="1766"/>
      <c r="E99" s="1766"/>
      <c r="F99"/>
      <c r="G99"/>
      <c r="H99"/>
      <c r="I99"/>
      <c r="J99"/>
      <c r="K99"/>
      <c r="L99" s="1785"/>
    </row>
    <row r="100" spans="1:13" ht="15.65" x14ac:dyDescent="0.3">
      <c r="A100" s="1770"/>
      <c r="C100" s="1767">
        <v>56</v>
      </c>
      <c r="D100" s="1766"/>
      <c r="E100" s="1766"/>
      <c r="F100"/>
      <c r="G100"/>
      <c r="H100"/>
      <c r="I100"/>
      <c r="J100"/>
      <c r="K100"/>
      <c r="L100" s="1785"/>
    </row>
    <row r="101" spans="1:13" ht="15.65" x14ac:dyDescent="0.3">
      <c r="A101" s="1770"/>
      <c r="C101" s="1767">
        <v>57</v>
      </c>
      <c r="D101" s="1766"/>
      <c r="E101" s="1766"/>
      <c r="F101"/>
      <c r="G101"/>
      <c r="H101"/>
      <c r="I101"/>
      <c r="J101"/>
      <c r="K101"/>
      <c r="L101" s="1785"/>
    </row>
    <row r="102" spans="1:13" ht="15.65" x14ac:dyDescent="0.3">
      <c r="A102" s="1770"/>
      <c r="C102" s="1767">
        <v>58</v>
      </c>
      <c r="D102" s="1766"/>
      <c r="E102" s="1766"/>
      <c r="F102"/>
      <c r="G102"/>
      <c r="H102"/>
      <c r="I102"/>
      <c r="J102"/>
      <c r="K102"/>
      <c r="L102" s="1785"/>
    </row>
    <row r="103" spans="1:13" ht="15.65" x14ac:dyDescent="0.3">
      <c r="A103" s="1770"/>
      <c r="C103" s="1767">
        <v>59</v>
      </c>
      <c r="D103" s="1766"/>
      <c r="E103" s="1766"/>
      <c r="F103"/>
      <c r="G103"/>
      <c r="H103"/>
      <c r="I103"/>
      <c r="J103"/>
      <c r="K103"/>
      <c r="L103" s="1785"/>
    </row>
    <row r="104" spans="1:13" ht="15.65" x14ac:dyDescent="0.3">
      <c r="A104" s="1770"/>
      <c r="C104" s="1767">
        <v>60</v>
      </c>
      <c r="D104" s="1766"/>
      <c r="E104" s="1766"/>
      <c r="F104"/>
      <c r="G104"/>
      <c r="H104"/>
      <c r="I104"/>
      <c r="J104"/>
      <c r="K104"/>
      <c r="L104" s="1785"/>
    </row>
    <row r="105" spans="1:13" ht="15.65" x14ac:dyDescent="0.3">
      <c r="A105" s="1770"/>
      <c r="C105" s="1767">
        <v>61</v>
      </c>
      <c r="D105" s="1766"/>
      <c r="E105" s="1766"/>
      <c r="F105"/>
      <c r="G105"/>
      <c r="H105"/>
      <c r="I105"/>
      <c r="J105"/>
      <c r="K105"/>
      <c r="L105" s="1785"/>
    </row>
    <row r="106" spans="1:13" ht="15.65" x14ac:dyDescent="0.3">
      <c r="A106" s="1770"/>
      <c r="C106" s="1767">
        <v>62</v>
      </c>
      <c r="D106" s="1766"/>
      <c r="E106" s="1766"/>
      <c r="F106"/>
      <c r="G106"/>
      <c r="H106"/>
      <c r="I106"/>
      <c r="J106"/>
      <c r="K106"/>
      <c r="L106" s="1785"/>
    </row>
    <row r="107" spans="1:13" ht="15.65" x14ac:dyDescent="0.3">
      <c r="A107" s="1770"/>
      <c r="C107" s="1767">
        <v>63</v>
      </c>
      <c r="D107" s="1766"/>
      <c r="E107" s="1766"/>
      <c r="F107"/>
      <c r="G107"/>
      <c r="H107"/>
      <c r="I107"/>
      <c r="J107"/>
      <c r="K107"/>
      <c r="L107" s="1785"/>
    </row>
    <row r="108" spans="1:13" ht="15.65" x14ac:dyDescent="0.3">
      <c r="A108" s="1770"/>
      <c r="C108" s="1767">
        <v>64</v>
      </c>
      <c r="D108" s="1766"/>
      <c r="E108" s="1766"/>
      <c r="F108"/>
      <c r="G108"/>
      <c r="H108"/>
      <c r="I108"/>
      <c r="J108"/>
      <c r="K108"/>
      <c r="L108" s="1785"/>
    </row>
    <row r="109" spans="1:13" ht="15.65" x14ac:dyDescent="0.3">
      <c r="A109" s="1770"/>
      <c r="C109" s="1767">
        <v>65</v>
      </c>
      <c r="D109" s="1766"/>
      <c r="E109" s="1766"/>
      <c r="F109"/>
      <c r="G109"/>
      <c r="H109"/>
      <c r="I109"/>
      <c r="J109"/>
      <c r="K109"/>
      <c r="L109" s="1785"/>
    </row>
    <row r="110" spans="1:13" ht="15.65" x14ac:dyDescent="0.3">
      <c r="A110" s="1770"/>
      <c r="C110" s="1767">
        <v>66</v>
      </c>
      <c r="D110" s="1766"/>
      <c r="E110" s="1766"/>
      <c r="F110"/>
      <c r="G110"/>
      <c r="H110"/>
      <c r="I110"/>
      <c r="J110"/>
      <c r="K110"/>
      <c r="L110" s="1785"/>
    </row>
    <row r="111" spans="1:13" ht="15.65" x14ac:dyDescent="0.3">
      <c r="A111" s="1770"/>
      <c r="C111" s="1767">
        <v>67</v>
      </c>
      <c r="D111" s="1766"/>
      <c r="E111" s="1766"/>
      <c r="F111"/>
      <c r="G111"/>
      <c r="H111"/>
      <c r="I111"/>
      <c r="J111"/>
      <c r="K111"/>
      <c r="L111" s="1785"/>
    </row>
    <row r="112" spans="1:13" ht="15.65" x14ac:dyDescent="0.3">
      <c r="A112" s="1770"/>
      <c r="C112" s="1767">
        <v>68</v>
      </c>
      <c r="D112" s="1766"/>
      <c r="E112" s="1766"/>
      <c r="F112"/>
      <c r="G112"/>
      <c r="H112"/>
      <c r="I112"/>
      <c r="J112"/>
      <c r="K112"/>
      <c r="L112" s="1785"/>
      <c r="M112" s="1769" t="s">
        <v>489</v>
      </c>
    </row>
    <row r="113" spans="1:13" ht="15.65" x14ac:dyDescent="0.3">
      <c r="A113" s="1770"/>
      <c r="C113" s="1767">
        <v>69</v>
      </c>
      <c r="D113" s="1766"/>
      <c r="E113" s="1766"/>
      <c r="F113"/>
      <c r="G113"/>
      <c r="H113"/>
      <c r="I113"/>
      <c r="J113"/>
      <c r="K113"/>
      <c r="L113" s="1785"/>
    </row>
    <row r="114" spans="1:13" ht="15.65" x14ac:dyDescent="0.3">
      <c r="A114" s="1770"/>
      <c r="C114" s="1767">
        <v>70</v>
      </c>
      <c r="D114" s="1766"/>
      <c r="E114" s="1766"/>
      <c r="F114"/>
      <c r="G114"/>
      <c r="H114"/>
      <c r="I114"/>
      <c r="J114"/>
      <c r="K114"/>
      <c r="L114" s="1785"/>
    </row>
    <row r="115" spans="1:13" ht="15.65" x14ac:dyDescent="0.3">
      <c r="A115" s="1770"/>
      <c r="C115" s="1767">
        <v>71</v>
      </c>
      <c r="D115" s="1766"/>
      <c r="E115" s="1766"/>
      <c r="F115"/>
      <c r="G115"/>
      <c r="H115"/>
      <c r="I115"/>
      <c r="J115"/>
      <c r="K115"/>
      <c r="L115" s="1785"/>
    </row>
    <row r="116" spans="1:13" ht="15.65" x14ac:dyDescent="0.3">
      <c r="A116" s="1770"/>
      <c r="C116" s="1767">
        <v>72</v>
      </c>
      <c r="D116" s="1766"/>
      <c r="E116" s="1766"/>
      <c r="F116"/>
      <c r="G116"/>
      <c r="H116"/>
      <c r="I116"/>
      <c r="J116"/>
      <c r="K116"/>
      <c r="L116" s="1785"/>
    </row>
    <row r="117" spans="1:13" ht="15.65" x14ac:dyDescent="0.3">
      <c r="A117" s="1770"/>
      <c r="C117" s="1767">
        <v>73</v>
      </c>
      <c r="D117" s="1766"/>
      <c r="E117" s="1766"/>
      <c r="F117"/>
      <c r="G117"/>
      <c r="H117"/>
      <c r="I117"/>
      <c r="J117"/>
      <c r="K117"/>
      <c r="L117" s="1785"/>
    </row>
    <row r="118" spans="1:13" ht="15.65" x14ac:dyDescent="0.3">
      <c r="A118" s="1770"/>
      <c r="C118" s="1767">
        <v>74</v>
      </c>
      <c r="D118" s="1766"/>
      <c r="E118" s="1766"/>
      <c r="F118"/>
      <c r="G118"/>
      <c r="H118"/>
      <c r="I118"/>
      <c r="J118"/>
      <c r="K118"/>
      <c r="L118" s="1785"/>
    </row>
    <row r="119" spans="1:13" ht="15.65" x14ac:dyDescent="0.3">
      <c r="A119" s="1770"/>
      <c r="C119" s="1767">
        <v>75</v>
      </c>
      <c r="D119" s="1766"/>
      <c r="E119" s="1766"/>
      <c r="F119"/>
      <c r="G119"/>
      <c r="H119"/>
      <c r="I119"/>
      <c r="J119"/>
      <c r="K119"/>
      <c r="L119" s="1785"/>
    </row>
    <row r="120" spans="1:13" ht="15.65" x14ac:dyDescent="0.3">
      <c r="A120" s="1770"/>
      <c r="C120" s="1767">
        <v>76</v>
      </c>
      <c r="D120" s="1766"/>
      <c r="E120" s="1766"/>
      <c r="F120"/>
      <c r="G120"/>
      <c r="H120"/>
      <c r="I120"/>
      <c r="J120"/>
      <c r="K120"/>
      <c r="L120" s="1785"/>
    </row>
    <row r="121" spans="1:13" ht="15.65" x14ac:dyDescent="0.3">
      <c r="A121" s="1770"/>
      <c r="C121" s="1767">
        <v>77</v>
      </c>
      <c r="D121" s="1766"/>
      <c r="E121" s="1766"/>
      <c r="F121"/>
      <c r="G121"/>
      <c r="H121"/>
      <c r="I121"/>
      <c r="J121"/>
      <c r="K121"/>
      <c r="L121" s="1785"/>
    </row>
    <row r="122" spans="1:13" ht="15.65" x14ac:dyDescent="0.3">
      <c r="A122" s="1770"/>
      <c r="C122" s="1767">
        <v>78</v>
      </c>
      <c r="D122" s="1766"/>
      <c r="E122" s="1766"/>
      <c r="F122"/>
      <c r="G122"/>
      <c r="H122"/>
      <c r="I122"/>
      <c r="J122"/>
      <c r="K122"/>
      <c r="L122" s="1785"/>
    </row>
    <row r="123" spans="1:13" ht="15.65" x14ac:dyDescent="0.3">
      <c r="A123" s="1770"/>
      <c r="C123" s="1767">
        <v>79</v>
      </c>
      <c r="D123" s="1766"/>
      <c r="E123" s="1766"/>
      <c r="F123"/>
      <c r="G123"/>
      <c r="H123"/>
      <c r="I123"/>
      <c r="J123"/>
      <c r="K123"/>
      <c r="L123" s="1785"/>
    </row>
    <row r="124" spans="1:13" ht="15.65" x14ac:dyDescent="0.3">
      <c r="A124" s="1770"/>
      <c r="C124" s="1767">
        <v>80</v>
      </c>
      <c r="D124" s="1766"/>
      <c r="E124" s="1766"/>
      <c r="F124"/>
      <c r="G124"/>
      <c r="H124"/>
      <c r="I124"/>
      <c r="J124"/>
      <c r="K124"/>
      <c r="L124" s="1785"/>
    </row>
    <row r="125" spans="1:13" ht="15.65" x14ac:dyDescent="0.3">
      <c r="A125" s="1770"/>
      <c r="C125" s="1767">
        <v>81</v>
      </c>
      <c r="D125" s="1766"/>
      <c r="E125" s="1766"/>
      <c r="F125"/>
      <c r="G125"/>
      <c r="H125"/>
      <c r="I125"/>
      <c r="J125"/>
      <c r="K125"/>
      <c r="L125" s="1785"/>
    </row>
    <row r="126" spans="1:13" ht="15.65" x14ac:dyDescent="0.3">
      <c r="A126" s="1770"/>
      <c r="C126" s="1767">
        <v>82</v>
      </c>
      <c r="D126" s="1766"/>
      <c r="E126" s="1766"/>
      <c r="F126"/>
      <c r="G126"/>
      <c r="H126"/>
      <c r="I126"/>
      <c r="J126"/>
      <c r="K126"/>
      <c r="L126" s="1785"/>
      <c r="M126" s="1764" t="s">
        <v>1282</v>
      </c>
    </row>
    <row r="127" spans="1:13" ht="15.65" x14ac:dyDescent="0.3">
      <c r="A127" s="1770"/>
      <c r="C127" s="1767">
        <v>83</v>
      </c>
      <c r="D127" s="1766"/>
      <c r="E127" s="1766"/>
      <c r="F127"/>
      <c r="G127"/>
      <c r="H127"/>
      <c r="I127"/>
      <c r="J127"/>
      <c r="K127"/>
      <c r="L127" s="1785"/>
    </row>
    <row r="128" spans="1:13" ht="15.65" x14ac:dyDescent="0.3">
      <c r="A128" s="1770"/>
      <c r="C128" s="1767">
        <v>84</v>
      </c>
      <c r="D128" s="1766"/>
      <c r="E128" s="1766"/>
      <c r="F128"/>
      <c r="G128"/>
      <c r="H128"/>
      <c r="I128"/>
      <c r="J128"/>
      <c r="K128"/>
      <c r="L128" s="1785"/>
    </row>
    <row r="129" spans="1:13" ht="15.65" x14ac:dyDescent="0.3">
      <c r="A129" s="1770"/>
      <c r="C129" s="1767">
        <v>85</v>
      </c>
      <c r="D129" s="1766"/>
      <c r="E129" s="1766"/>
      <c r="F129"/>
      <c r="G129"/>
      <c r="H129"/>
      <c r="I129"/>
      <c r="J129"/>
      <c r="K129"/>
      <c r="L129" s="1785"/>
    </row>
    <row r="130" spans="1:13" ht="15.65" x14ac:dyDescent="0.3">
      <c r="A130" s="1770"/>
      <c r="C130" s="1767">
        <v>86</v>
      </c>
      <c r="D130" s="1766"/>
      <c r="E130" s="1766"/>
      <c r="F130"/>
      <c r="G130"/>
      <c r="H130"/>
      <c r="I130"/>
      <c r="J130"/>
      <c r="K130"/>
      <c r="L130" s="1785"/>
    </row>
    <row r="131" spans="1:13" ht="15.65" x14ac:dyDescent="0.3">
      <c r="A131" s="1770"/>
      <c r="C131" s="1767">
        <v>87</v>
      </c>
      <c r="D131" s="1766"/>
      <c r="E131" s="1766"/>
      <c r="F131"/>
      <c r="G131"/>
      <c r="H131"/>
      <c r="I131"/>
      <c r="J131"/>
      <c r="K131"/>
      <c r="L131" s="1785"/>
    </row>
    <row r="132" spans="1:13" ht="15.65" x14ac:dyDescent="0.3">
      <c r="A132" s="1770"/>
      <c r="C132" s="1767">
        <v>88</v>
      </c>
      <c r="D132" s="1766"/>
      <c r="E132" s="1766"/>
      <c r="F132"/>
      <c r="G132"/>
      <c r="H132"/>
      <c r="I132"/>
      <c r="J132"/>
      <c r="K132"/>
      <c r="L132" s="1785"/>
    </row>
    <row r="133" spans="1:13" ht="15.65" x14ac:dyDescent="0.3">
      <c r="A133" s="1770"/>
      <c r="C133" s="1767">
        <v>89</v>
      </c>
      <c r="D133" s="1766"/>
      <c r="E133" s="1766"/>
      <c r="F133"/>
      <c r="G133"/>
      <c r="H133"/>
      <c r="I133"/>
      <c r="J133"/>
      <c r="K133"/>
      <c r="L133" s="1785"/>
    </row>
    <row r="134" spans="1:13" ht="15.65" x14ac:dyDescent="0.3">
      <c r="A134" s="1770"/>
      <c r="C134" s="1767">
        <v>90</v>
      </c>
      <c r="D134" s="1766"/>
      <c r="E134" s="1766"/>
      <c r="F134"/>
      <c r="G134"/>
      <c r="H134"/>
      <c r="I134"/>
      <c r="J134"/>
      <c r="K134"/>
      <c r="L134" s="1785"/>
    </row>
    <row r="135" spans="1:13" ht="15.65" x14ac:dyDescent="0.3">
      <c r="A135" s="1770"/>
      <c r="C135" s="1767">
        <v>91</v>
      </c>
      <c r="D135" s="1766"/>
      <c r="E135" s="1766"/>
      <c r="F135"/>
      <c r="G135"/>
      <c r="H135"/>
      <c r="I135"/>
      <c r="J135"/>
      <c r="K135"/>
      <c r="L135" s="1785"/>
    </row>
    <row r="136" spans="1:13" ht="15.65" x14ac:dyDescent="0.3">
      <c r="A136" s="1770"/>
      <c r="C136" s="1767">
        <v>92</v>
      </c>
      <c r="D136" s="1766"/>
      <c r="E136" s="1766"/>
      <c r="F136"/>
      <c r="G136"/>
      <c r="H136"/>
      <c r="I136"/>
      <c r="J136"/>
      <c r="K136"/>
      <c r="L136" s="1785"/>
      <c r="M136" s="1769" t="s">
        <v>489</v>
      </c>
    </row>
    <row r="137" spans="1:13" ht="15.65" x14ac:dyDescent="0.3">
      <c r="A137" s="1770"/>
      <c r="C137" s="1767">
        <v>93</v>
      </c>
      <c r="D137" s="1766"/>
      <c r="E137" s="1766"/>
      <c r="F137"/>
      <c r="G137"/>
      <c r="H137"/>
      <c r="I137"/>
      <c r="J137"/>
      <c r="K137"/>
      <c r="L137" s="1785"/>
    </row>
    <row r="138" spans="1:13" ht="15.65" x14ac:dyDescent="0.3">
      <c r="A138" s="1770"/>
      <c r="C138" s="1767">
        <v>94</v>
      </c>
      <c r="D138" s="1766"/>
      <c r="E138" s="1766"/>
      <c r="F138"/>
      <c r="G138"/>
      <c r="H138"/>
      <c r="I138"/>
      <c r="J138"/>
      <c r="K138"/>
      <c r="L138" s="1785"/>
    </row>
    <row r="139" spans="1:13" ht="15.65" x14ac:dyDescent="0.3">
      <c r="A139" s="1770"/>
      <c r="C139" s="1767">
        <v>95</v>
      </c>
      <c r="D139" s="1766"/>
      <c r="E139" s="1766"/>
      <c r="F139"/>
      <c r="G139"/>
      <c r="H139"/>
      <c r="I139"/>
      <c r="J139"/>
      <c r="K139"/>
      <c r="L139" s="1785"/>
    </row>
    <row r="140" spans="1:13" ht="15.65" x14ac:dyDescent="0.3">
      <c r="A140" s="1770"/>
      <c r="C140" s="1767">
        <v>96</v>
      </c>
      <c r="D140" s="1766"/>
      <c r="E140" s="1766"/>
      <c r="F140"/>
      <c r="G140"/>
      <c r="H140"/>
      <c r="I140"/>
      <c r="J140"/>
      <c r="K140"/>
      <c r="L140" s="1785"/>
    </row>
    <row r="141" spans="1:13" ht="15.65" x14ac:dyDescent="0.3">
      <c r="A141" s="1770"/>
      <c r="C141" s="1767">
        <v>97</v>
      </c>
      <c r="D141" s="1766"/>
      <c r="E141" s="1766"/>
      <c r="F141"/>
      <c r="G141"/>
      <c r="H141"/>
      <c r="I141"/>
      <c r="J141"/>
      <c r="K141"/>
      <c r="L141" s="1785"/>
    </row>
    <row r="142" spans="1:13" ht="15.65" x14ac:dyDescent="0.3">
      <c r="A142" s="1770"/>
      <c r="C142" s="1767">
        <v>98</v>
      </c>
      <c r="D142" s="1766"/>
      <c r="E142" s="1766"/>
      <c r="F142"/>
      <c r="G142"/>
      <c r="H142"/>
      <c r="I142"/>
      <c r="J142"/>
      <c r="K142"/>
      <c r="L142" s="1785"/>
    </row>
    <row r="143" spans="1:13" ht="15.65" x14ac:dyDescent="0.3">
      <c r="A143" s="1770"/>
      <c r="C143" s="1767">
        <v>99</v>
      </c>
      <c r="D143" s="1766"/>
      <c r="E143" s="1766"/>
      <c r="F143"/>
      <c r="G143"/>
      <c r="H143"/>
      <c r="I143"/>
      <c r="J143"/>
      <c r="K143"/>
      <c r="L143" s="1785"/>
    </row>
    <row r="144" spans="1:13" ht="15.65" x14ac:dyDescent="0.3">
      <c r="A144" s="1770"/>
      <c r="C144" s="1767">
        <v>100</v>
      </c>
      <c r="D144" s="1766"/>
      <c r="E144" s="1766"/>
      <c r="F144"/>
      <c r="G144"/>
      <c r="H144"/>
      <c r="I144"/>
      <c r="J144"/>
      <c r="K144"/>
      <c r="L144" s="1785"/>
    </row>
    <row r="145" spans="1:12" ht="15.65" x14ac:dyDescent="0.3">
      <c r="A145" s="1770"/>
      <c r="C145" s="1767">
        <v>101</v>
      </c>
      <c r="D145" s="1766"/>
      <c r="E145" s="1766"/>
      <c r="F145"/>
      <c r="G145"/>
      <c r="H145"/>
      <c r="I145"/>
      <c r="J145"/>
      <c r="K145"/>
      <c r="L145" s="1785"/>
    </row>
    <row r="146" spans="1:12" ht="15.65" x14ac:dyDescent="0.3">
      <c r="A146" s="1770"/>
      <c r="C146" s="1767">
        <v>102</v>
      </c>
      <c r="D146" s="1766"/>
      <c r="E146" s="1766"/>
      <c r="F146"/>
      <c r="G146"/>
      <c r="H146"/>
      <c r="I146"/>
      <c r="J146"/>
      <c r="K146"/>
      <c r="L146" s="1785"/>
    </row>
    <row r="147" spans="1:12" ht="15.65" x14ac:dyDescent="0.3">
      <c r="A147" s="1770"/>
      <c r="C147" s="1767">
        <v>103</v>
      </c>
      <c r="D147" s="1766"/>
      <c r="E147" s="1766"/>
      <c r="F147"/>
      <c r="G147"/>
      <c r="H147"/>
      <c r="I147"/>
      <c r="J147"/>
      <c r="K147"/>
      <c r="L147" s="1785"/>
    </row>
    <row r="148" spans="1:12" ht="15.65" x14ac:dyDescent="0.3">
      <c r="A148" s="1770"/>
      <c r="C148" s="1767">
        <v>104</v>
      </c>
      <c r="D148" s="1766"/>
      <c r="E148" s="1766"/>
      <c r="F148"/>
      <c r="G148"/>
      <c r="H148"/>
      <c r="I148"/>
      <c r="J148"/>
      <c r="K148"/>
      <c r="L148" s="1785"/>
    </row>
    <row r="149" spans="1:12" ht="15.65" x14ac:dyDescent="0.3">
      <c r="A149" s="1770"/>
      <c r="C149" s="1767">
        <v>105</v>
      </c>
      <c r="D149" s="1766"/>
      <c r="E149" s="1766"/>
      <c r="F149"/>
      <c r="G149"/>
      <c r="H149"/>
      <c r="I149"/>
      <c r="J149"/>
      <c r="K149"/>
      <c r="L149" s="1785"/>
    </row>
    <row r="150" spans="1:12" ht="15.65" x14ac:dyDescent="0.3">
      <c r="A150" s="1770"/>
      <c r="C150" s="1767">
        <v>106</v>
      </c>
      <c r="D150" s="1766"/>
      <c r="E150" s="1766"/>
      <c r="F150"/>
      <c r="G150"/>
      <c r="H150"/>
      <c r="I150"/>
      <c r="J150"/>
      <c r="K150"/>
      <c r="L150" s="1785"/>
    </row>
    <row r="151" spans="1:12" ht="15.65" x14ac:dyDescent="0.3">
      <c r="A151" s="1770"/>
      <c r="C151" s="1767">
        <v>107</v>
      </c>
      <c r="D151" s="1766"/>
      <c r="E151" s="1766"/>
      <c r="F151"/>
      <c r="G151"/>
      <c r="H151"/>
      <c r="I151"/>
      <c r="J151"/>
      <c r="K151"/>
      <c r="L151" s="1785"/>
    </row>
    <row r="152" spans="1:12" ht="15.65" x14ac:dyDescent="0.3">
      <c r="A152" s="1770"/>
      <c r="C152" s="1767">
        <v>108</v>
      </c>
      <c r="D152" s="1766"/>
      <c r="E152" s="1766"/>
      <c r="F152"/>
      <c r="G152"/>
      <c r="H152"/>
      <c r="I152"/>
      <c r="J152"/>
      <c r="K152"/>
      <c r="L152" s="1785"/>
    </row>
    <row r="153" spans="1:12" ht="15.65" x14ac:dyDescent="0.3">
      <c r="A153" s="1770"/>
      <c r="C153" s="1767">
        <v>109</v>
      </c>
      <c r="D153" s="1766"/>
      <c r="E153" s="1766"/>
      <c r="F153"/>
      <c r="G153"/>
      <c r="H153"/>
      <c r="I153"/>
      <c r="J153"/>
      <c r="K153"/>
      <c r="L153" s="1785"/>
    </row>
    <row r="154" spans="1:12" ht="15.65" x14ac:dyDescent="0.3">
      <c r="A154" s="1770"/>
      <c r="C154" s="1767">
        <v>110</v>
      </c>
      <c r="D154" s="1766"/>
      <c r="E154" s="1766"/>
      <c r="F154"/>
      <c r="G154"/>
      <c r="H154"/>
      <c r="I154"/>
      <c r="J154"/>
      <c r="K154"/>
      <c r="L154" s="1785"/>
    </row>
    <row r="155" spans="1:12" ht="15.65" x14ac:dyDescent="0.3">
      <c r="A155" s="1770"/>
      <c r="C155" s="1767">
        <v>111</v>
      </c>
      <c r="D155" s="1766"/>
      <c r="E155" s="1766"/>
      <c r="F155"/>
      <c r="G155"/>
      <c r="H155"/>
      <c r="I155"/>
      <c r="J155"/>
      <c r="K155"/>
      <c r="L155" s="1785"/>
    </row>
    <row r="156" spans="1:12" ht="15.65" x14ac:dyDescent="0.3">
      <c r="A156" s="1770"/>
      <c r="C156" s="1767">
        <v>112</v>
      </c>
      <c r="D156" s="1766"/>
      <c r="E156" s="1766"/>
      <c r="F156"/>
      <c r="G156"/>
      <c r="H156"/>
      <c r="I156"/>
      <c r="J156"/>
      <c r="K156"/>
      <c r="L156" s="1785"/>
    </row>
    <row r="157" spans="1:12" ht="15.65" x14ac:dyDescent="0.3">
      <c r="A157" s="1770"/>
      <c r="C157" s="1767">
        <v>113</v>
      </c>
      <c r="D157" s="1766"/>
      <c r="E157" s="1766"/>
      <c r="F157"/>
      <c r="G157"/>
      <c r="H157"/>
      <c r="I157"/>
      <c r="J157"/>
      <c r="K157"/>
      <c r="L157" s="1785"/>
    </row>
    <row r="158" spans="1:12" ht="15.65" x14ac:dyDescent="0.3">
      <c r="A158" s="1770"/>
      <c r="C158" s="1767">
        <v>114</v>
      </c>
      <c r="D158" s="1766"/>
      <c r="E158" s="1766"/>
      <c r="F158"/>
      <c r="G158"/>
      <c r="H158"/>
      <c r="I158"/>
      <c r="J158"/>
      <c r="K158"/>
      <c r="L158" s="1785"/>
    </row>
    <row r="159" spans="1:12" ht="15.65" x14ac:dyDescent="0.3">
      <c r="A159" s="1770"/>
      <c r="C159" s="1767">
        <v>115</v>
      </c>
      <c r="D159" s="1766"/>
      <c r="E159" s="1766"/>
      <c r="F159"/>
      <c r="G159"/>
      <c r="H159"/>
      <c r="I159"/>
      <c r="J159"/>
      <c r="K159"/>
      <c r="L159" s="1785"/>
    </row>
    <row r="160" spans="1:12" ht="15.65" x14ac:dyDescent="0.3">
      <c r="A160" s="1770"/>
      <c r="C160" s="1767">
        <v>116</v>
      </c>
      <c r="D160" s="1766"/>
      <c r="E160" s="1766"/>
      <c r="F160"/>
      <c r="G160"/>
      <c r="H160"/>
      <c r="I160"/>
      <c r="J160"/>
      <c r="K160"/>
      <c r="L160" s="1785"/>
    </row>
    <row r="161" spans="1:13" ht="15.65" x14ac:dyDescent="0.3">
      <c r="A161" s="1770"/>
      <c r="C161" s="1767">
        <v>117</v>
      </c>
      <c r="D161" s="1766"/>
      <c r="E161" s="1766"/>
      <c r="F161"/>
      <c r="G161"/>
      <c r="H161"/>
      <c r="I161"/>
      <c r="J161"/>
      <c r="K161"/>
      <c r="L161" s="1785"/>
    </row>
    <row r="162" spans="1:13" ht="15.65" x14ac:dyDescent="0.3">
      <c r="A162" s="1770"/>
      <c r="C162" s="1767">
        <v>118</v>
      </c>
      <c r="D162" s="1766"/>
      <c r="E162" s="1766"/>
      <c r="F162"/>
      <c r="G162"/>
      <c r="H162"/>
      <c r="I162"/>
      <c r="J162"/>
      <c r="K162"/>
      <c r="L162" s="1785"/>
    </row>
    <row r="163" spans="1:13" ht="15.65" x14ac:dyDescent="0.3">
      <c r="A163" s="1770"/>
      <c r="C163" s="1767">
        <v>119</v>
      </c>
      <c r="D163" s="1766"/>
      <c r="E163" s="1766"/>
      <c r="F163"/>
      <c r="G163"/>
      <c r="H163"/>
      <c r="I163"/>
      <c r="J163"/>
      <c r="K163"/>
      <c r="L163" s="1785"/>
    </row>
    <row r="164" spans="1:13" ht="15.65" x14ac:dyDescent="0.3">
      <c r="A164" s="1770"/>
      <c r="C164" s="1767">
        <v>120</v>
      </c>
      <c r="D164" s="1766"/>
      <c r="E164" s="1766"/>
      <c r="F164"/>
      <c r="G164"/>
      <c r="H164"/>
      <c r="I164"/>
      <c r="J164"/>
      <c r="K164"/>
      <c r="L164" s="1785"/>
      <c r="M164" s="1769" t="s">
        <v>861</v>
      </c>
    </row>
    <row r="165" spans="1:13" ht="15.65" hidden="1" x14ac:dyDescent="0.3">
      <c r="A165" s="1770"/>
      <c r="C165" s="1767">
        <v>121</v>
      </c>
      <c r="D165" s="1766"/>
      <c r="E165" s="1766"/>
      <c r="F165"/>
      <c r="G165"/>
      <c r="H165"/>
      <c r="I165"/>
      <c r="J165"/>
      <c r="K165"/>
      <c r="L165" s="1785"/>
    </row>
    <row r="166" spans="1:13" ht="15.65" hidden="1" x14ac:dyDescent="0.3">
      <c r="A166" s="1770"/>
      <c r="C166" s="1767">
        <v>122</v>
      </c>
      <c r="D166" s="1766"/>
      <c r="E166" s="1766"/>
      <c r="F166"/>
      <c r="G166"/>
      <c r="H166"/>
      <c r="I166"/>
      <c r="J166"/>
      <c r="K166"/>
      <c r="L166" s="1785"/>
    </row>
    <row r="167" spans="1:13" ht="15.65" hidden="1" x14ac:dyDescent="0.3">
      <c r="A167" s="1770"/>
      <c r="C167" s="1767">
        <v>123</v>
      </c>
      <c r="D167" s="1766"/>
      <c r="E167" s="1766"/>
      <c r="F167"/>
      <c r="G167"/>
      <c r="H167"/>
      <c r="I167"/>
      <c r="J167"/>
      <c r="K167"/>
      <c r="L167" s="1785"/>
    </row>
    <row r="168" spans="1:13" ht="15.65" hidden="1" x14ac:dyDescent="0.3">
      <c r="A168" s="1770"/>
      <c r="C168" s="1767">
        <v>124</v>
      </c>
      <c r="D168" s="1766"/>
      <c r="E168" s="1766"/>
      <c r="F168"/>
      <c r="G168"/>
      <c r="H168"/>
      <c r="I168"/>
      <c r="J168"/>
      <c r="K168"/>
      <c r="L168" s="1785"/>
    </row>
    <row r="169" spans="1:13" ht="15.65" hidden="1" x14ac:dyDescent="0.3">
      <c r="A169" s="1770"/>
      <c r="C169" s="1767">
        <v>125</v>
      </c>
      <c r="D169" s="1766"/>
      <c r="E169" s="1766"/>
      <c r="F169"/>
      <c r="G169"/>
      <c r="H169"/>
      <c r="I169"/>
      <c r="J169"/>
      <c r="K169"/>
      <c r="L169" s="1785"/>
    </row>
    <row r="170" spans="1:13" ht="15.65" hidden="1" x14ac:dyDescent="0.3">
      <c r="A170" s="1770"/>
      <c r="C170" s="1767">
        <v>126</v>
      </c>
      <c r="D170" s="1766"/>
      <c r="E170" s="1766"/>
      <c r="F170"/>
      <c r="G170"/>
      <c r="H170"/>
      <c r="I170"/>
      <c r="J170"/>
      <c r="K170"/>
      <c r="L170" s="1785"/>
    </row>
    <row r="171" spans="1:13" ht="15.65" hidden="1" x14ac:dyDescent="0.3">
      <c r="A171" s="1770"/>
      <c r="C171" s="1767">
        <v>127</v>
      </c>
      <c r="D171" s="1766"/>
      <c r="E171" s="1766"/>
      <c r="F171"/>
      <c r="G171"/>
      <c r="H171"/>
      <c r="I171"/>
      <c r="J171"/>
      <c r="K171"/>
      <c r="L171" s="1785"/>
    </row>
    <row r="172" spans="1:13" ht="15.65" hidden="1" x14ac:dyDescent="0.3">
      <c r="A172" s="1770"/>
      <c r="C172" s="1767">
        <v>128</v>
      </c>
      <c r="D172" s="1766"/>
      <c r="E172" s="1766"/>
      <c r="F172"/>
      <c r="G172"/>
      <c r="H172"/>
      <c r="I172"/>
      <c r="J172"/>
      <c r="K172"/>
      <c r="L172" s="1785"/>
    </row>
    <row r="173" spans="1:13" ht="15.65" hidden="1" x14ac:dyDescent="0.3">
      <c r="A173" s="1770"/>
      <c r="C173" s="1767">
        <v>129</v>
      </c>
      <c r="D173" s="1766"/>
      <c r="E173" s="1766"/>
      <c r="F173"/>
      <c r="G173"/>
      <c r="H173"/>
      <c r="I173"/>
      <c r="J173"/>
      <c r="K173"/>
      <c r="L173" s="1785"/>
    </row>
    <row r="174" spans="1:13" ht="15.65" hidden="1" x14ac:dyDescent="0.3">
      <c r="A174" s="1770"/>
      <c r="C174" s="1767">
        <v>130</v>
      </c>
      <c r="D174" s="1766"/>
      <c r="E174" s="1766"/>
      <c r="F174"/>
      <c r="G174"/>
      <c r="H174"/>
      <c r="I174"/>
      <c r="J174"/>
      <c r="K174"/>
      <c r="L174" s="1785"/>
    </row>
    <row r="175" spans="1:13" ht="15.65" hidden="1" x14ac:dyDescent="0.3">
      <c r="A175" s="1770"/>
      <c r="C175" s="1767">
        <v>131</v>
      </c>
      <c r="D175" s="1766"/>
      <c r="E175" s="1766"/>
      <c r="F175"/>
      <c r="G175"/>
      <c r="H175"/>
      <c r="I175"/>
      <c r="J175"/>
      <c r="K175"/>
      <c r="L175" s="1785"/>
    </row>
    <row r="176" spans="1:13" ht="15.65" hidden="1" x14ac:dyDescent="0.3">
      <c r="A176" s="1770"/>
      <c r="C176" s="1767">
        <v>132</v>
      </c>
      <c r="D176" s="1766"/>
      <c r="E176" s="1766"/>
      <c r="F176"/>
      <c r="G176"/>
      <c r="H176"/>
      <c r="I176"/>
      <c r="J176"/>
      <c r="K176"/>
      <c r="L176" s="1785"/>
    </row>
    <row r="177" spans="1:12" ht="15.65" hidden="1" x14ac:dyDescent="0.3">
      <c r="A177" s="1770"/>
      <c r="C177" s="1767">
        <v>133</v>
      </c>
      <c r="D177" s="1766"/>
      <c r="E177" s="1766"/>
      <c r="F177"/>
      <c r="G177"/>
      <c r="H177"/>
      <c r="I177"/>
      <c r="J177"/>
      <c r="K177"/>
      <c r="L177" s="1785"/>
    </row>
    <row r="178" spans="1:12" ht="15.65" hidden="1" x14ac:dyDescent="0.3">
      <c r="A178" s="1770"/>
      <c r="C178" s="1767">
        <v>134</v>
      </c>
      <c r="D178" s="1766"/>
      <c r="E178" s="1766"/>
      <c r="F178"/>
      <c r="G178"/>
      <c r="H178"/>
      <c r="I178"/>
      <c r="J178"/>
      <c r="K178"/>
      <c r="L178" s="1785"/>
    </row>
    <row r="179" spans="1:12" ht="15.65" hidden="1" x14ac:dyDescent="0.3">
      <c r="A179" s="1770"/>
      <c r="C179" s="1767">
        <v>135</v>
      </c>
      <c r="D179" s="1766"/>
      <c r="E179" s="1766"/>
      <c r="F179"/>
      <c r="G179"/>
      <c r="H179"/>
      <c r="I179"/>
      <c r="J179"/>
      <c r="K179"/>
      <c r="L179" s="1785"/>
    </row>
    <row r="180" spans="1:12" ht="15.65" hidden="1" x14ac:dyDescent="0.3">
      <c r="A180" s="1770"/>
      <c r="C180" s="1767">
        <v>136</v>
      </c>
      <c r="D180" s="1766"/>
      <c r="E180" s="1766"/>
      <c r="F180"/>
      <c r="G180"/>
      <c r="H180"/>
      <c r="I180"/>
      <c r="J180"/>
      <c r="K180"/>
      <c r="L180" s="1785"/>
    </row>
    <row r="181" spans="1:12" ht="15.65" hidden="1" x14ac:dyDescent="0.3">
      <c r="A181" s="1770"/>
      <c r="C181" s="1767">
        <v>137</v>
      </c>
      <c r="D181" s="1766"/>
      <c r="E181" s="1766"/>
      <c r="F181"/>
      <c r="G181"/>
      <c r="H181"/>
      <c r="I181"/>
      <c r="J181"/>
      <c r="K181"/>
      <c r="L181" s="1785"/>
    </row>
    <row r="182" spans="1:12" ht="15.65" hidden="1" x14ac:dyDescent="0.3">
      <c r="A182" s="1770"/>
      <c r="C182" s="1767">
        <v>138</v>
      </c>
      <c r="D182" s="1766"/>
      <c r="E182" s="1766"/>
      <c r="F182"/>
      <c r="G182"/>
      <c r="H182"/>
      <c r="I182"/>
      <c r="J182"/>
      <c r="K182"/>
      <c r="L182" s="1785"/>
    </row>
    <row r="183" spans="1:12" ht="15.65" hidden="1" x14ac:dyDescent="0.3">
      <c r="A183" s="1770"/>
      <c r="C183" s="1767">
        <v>139</v>
      </c>
      <c r="D183" s="1766"/>
      <c r="E183" s="1766"/>
      <c r="F183"/>
      <c r="G183"/>
      <c r="H183"/>
      <c r="I183"/>
      <c r="J183"/>
      <c r="K183"/>
      <c r="L183" s="1785"/>
    </row>
    <row r="184" spans="1:12" ht="15.65" hidden="1" x14ac:dyDescent="0.3">
      <c r="A184" s="1770"/>
      <c r="C184" s="1767">
        <v>140</v>
      </c>
      <c r="D184" s="1766"/>
      <c r="E184" s="1766"/>
      <c r="F184"/>
      <c r="G184"/>
      <c r="H184"/>
      <c r="I184"/>
      <c r="J184"/>
      <c r="K184"/>
      <c r="L184" s="1785"/>
    </row>
    <row r="185" spans="1:12" ht="15.65" hidden="1" x14ac:dyDescent="0.3">
      <c r="A185" s="1770"/>
      <c r="C185" s="1767">
        <v>141</v>
      </c>
      <c r="D185" s="1766"/>
      <c r="E185" s="1766"/>
      <c r="F185"/>
      <c r="G185"/>
      <c r="H185"/>
      <c r="I185"/>
      <c r="J185"/>
      <c r="K185"/>
      <c r="L185" s="1785"/>
    </row>
    <row r="186" spans="1:12" ht="15.65" hidden="1" x14ac:dyDescent="0.3">
      <c r="A186" s="1770"/>
      <c r="C186" s="1767">
        <v>142</v>
      </c>
      <c r="D186" s="1766"/>
      <c r="E186" s="1766"/>
      <c r="F186"/>
      <c r="G186"/>
      <c r="H186"/>
      <c r="I186"/>
      <c r="J186"/>
      <c r="K186"/>
      <c r="L186" s="1785"/>
    </row>
    <row r="187" spans="1:12" ht="15.65" hidden="1" x14ac:dyDescent="0.3">
      <c r="A187" s="1770"/>
      <c r="C187" s="1767">
        <v>143</v>
      </c>
      <c r="D187" s="1766"/>
      <c r="E187" s="1766"/>
      <c r="F187"/>
      <c r="G187"/>
      <c r="H187"/>
      <c r="I187"/>
      <c r="J187"/>
      <c r="K187"/>
      <c r="L187" s="1785"/>
    </row>
    <row r="188" spans="1:12" ht="15.65" hidden="1" x14ac:dyDescent="0.3">
      <c r="A188" s="1768"/>
      <c r="C188" s="1767">
        <v>144</v>
      </c>
      <c r="D188" s="1766"/>
      <c r="E188" s="1766"/>
      <c r="F188"/>
      <c r="G188"/>
      <c r="H188"/>
      <c r="I188"/>
      <c r="J188"/>
      <c r="K188"/>
      <c r="L188" s="1785"/>
    </row>
    <row r="189" spans="1:12" ht="15.65" hidden="1" x14ac:dyDescent="0.3">
      <c r="A189" s="1768"/>
      <c r="C189" s="1767">
        <v>145</v>
      </c>
      <c r="D189" s="1766"/>
      <c r="E189" s="1766"/>
      <c r="F189"/>
      <c r="G189"/>
      <c r="H189"/>
      <c r="I189"/>
      <c r="J189"/>
      <c r="K189"/>
      <c r="L189" s="1785"/>
    </row>
    <row r="190" spans="1:12" ht="15.65" hidden="1" x14ac:dyDescent="0.3">
      <c r="A190" s="1768"/>
      <c r="C190" s="1767">
        <v>146</v>
      </c>
      <c r="D190" s="1766"/>
      <c r="E190" s="1766"/>
      <c r="F190"/>
      <c r="G190"/>
      <c r="H190"/>
      <c r="I190"/>
      <c r="J190"/>
      <c r="K190"/>
      <c r="L190" s="1785"/>
    </row>
    <row r="191" spans="1:12" ht="15.65" hidden="1" x14ac:dyDescent="0.3">
      <c r="A191" s="1768"/>
      <c r="C191" s="1767">
        <v>147</v>
      </c>
      <c r="D191" s="1766"/>
      <c r="E191" s="1766"/>
      <c r="F191"/>
      <c r="G191"/>
      <c r="H191"/>
      <c r="I191"/>
      <c r="J191"/>
      <c r="K191"/>
      <c r="L191" s="1785"/>
    </row>
    <row r="192" spans="1:12" ht="15.65" hidden="1" x14ac:dyDescent="0.3">
      <c r="A192" s="1768"/>
      <c r="C192" s="1767">
        <v>148</v>
      </c>
      <c r="D192" s="1766"/>
      <c r="E192" s="1766"/>
      <c r="F192"/>
      <c r="G192"/>
      <c r="H192"/>
      <c r="I192"/>
      <c r="J192"/>
      <c r="K192"/>
      <c r="L192" s="1785"/>
    </row>
    <row r="193" spans="1:12" ht="15.65" hidden="1" x14ac:dyDescent="0.3">
      <c r="A193" s="1768"/>
      <c r="C193" s="1767">
        <v>149</v>
      </c>
      <c r="D193" s="1766"/>
      <c r="E193" s="1766"/>
      <c r="F193"/>
      <c r="G193"/>
      <c r="H193"/>
      <c r="I193"/>
      <c r="J193"/>
      <c r="K193"/>
      <c r="L193" s="1785"/>
    </row>
    <row r="194" spans="1:12" ht="15.65" hidden="1" x14ac:dyDescent="0.3">
      <c r="A194" s="1768"/>
      <c r="C194" s="1767">
        <v>150</v>
      </c>
      <c r="D194" s="1766"/>
      <c r="E194" s="1766"/>
      <c r="F194"/>
      <c r="G194"/>
      <c r="H194"/>
      <c r="I194"/>
      <c r="J194"/>
      <c r="K194"/>
      <c r="L194" s="1785"/>
    </row>
    <row r="195" spans="1:12" ht="15.65" hidden="1" x14ac:dyDescent="0.3">
      <c r="A195" s="1768"/>
      <c r="C195" s="1767">
        <v>151</v>
      </c>
      <c r="D195" s="1766"/>
      <c r="E195" s="1766"/>
      <c r="F195"/>
      <c r="G195"/>
      <c r="H195"/>
      <c r="I195"/>
      <c r="J195"/>
      <c r="K195"/>
      <c r="L195" s="1785"/>
    </row>
    <row r="196" spans="1:12" ht="15.65" hidden="1" x14ac:dyDescent="0.3">
      <c r="A196" s="1768"/>
      <c r="C196" s="1767">
        <v>152</v>
      </c>
      <c r="D196" s="1766"/>
      <c r="E196" s="1766"/>
      <c r="F196"/>
      <c r="G196"/>
      <c r="H196"/>
      <c r="I196"/>
      <c r="J196"/>
      <c r="K196"/>
      <c r="L196" s="1785"/>
    </row>
    <row r="197" spans="1:12" ht="15.65" hidden="1" x14ac:dyDescent="0.3">
      <c r="A197" s="1768"/>
      <c r="C197" s="1767">
        <v>153</v>
      </c>
      <c r="D197" s="1766"/>
      <c r="E197" s="1766"/>
      <c r="F197"/>
      <c r="G197"/>
      <c r="H197"/>
      <c r="I197"/>
      <c r="J197"/>
      <c r="K197"/>
      <c r="L197" s="1785"/>
    </row>
    <row r="198" spans="1:12" ht="15.65" hidden="1" x14ac:dyDescent="0.3">
      <c r="A198" s="1768"/>
      <c r="C198" s="1767">
        <v>154</v>
      </c>
      <c r="D198" s="1766"/>
      <c r="E198" s="1766"/>
      <c r="F198"/>
      <c r="G198"/>
      <c r="H198"/>
      <c r="I198"/>
      <c r="J198"/>
      <c r="K198"/>
      <c r="L198" s="1785"/>
    </row>
    <row r="199" spans="1:12" ht="15.65" hidden="1" x14ac:dyDescent="0.3">
      <c r="A199" s="1768"/>
      <c r="C199" s="1767">
        <v>155</v>
      </c>
      <c r="D199" s="1766"/>
      <c r="E199" s="1766"/>
      <c r="F199"/>
      <c r="G199"/>
      <c r="H199"/>
      <c r="I199"/>
      <c r="J199"/>
      <c r="K199"/>
      <c r="L199" s="1785"/>
    </row>
    <row r="200" spans="1:12" ht="15.65" hidden="1" x14ac:dyDescent="0.3">
      <c r="A200" s="1768"/>
      <c r="C200" s="1767">
        <v>156</v>
      </c>
      <c r="D200" s="1766"/>
      <c r="E200" s="1766"/>
      <c r="F200"/>
      <c r="G200"/>
      <c r="H200"/>
      <c r="I200"/>
      <c r="J200"/>
      <c r="K200"/>
      <c r="L200" s="1785"/>
    </row>
    <row r="201" spans="1:12" ht="15.65" hidden="1" x14ac:dyDescent="0.3">
      <c r="A201" s="1768"/>
      <c r="C201" s="1767">
        <v>157</v>
      </c>
      <c r="D201" s="1766"/>
      <c r="E201" s="1766"/>
      <c r="F201"/>
      <c r="G201"/>
      <c r="H201"/>
      <c r="I201"/>
      <c r="J201"/>
      <c r="K201"/>
      <c r="L201" s="1785"/>
    </row>
    <row r="202" spans="1:12" ht="15.65" hidden="1" x14ac:dyDescent="0.3">
      <c r="A202" s="1768"/>
      <c r="C202" s="1767">
        <v>158</v>
      </c>
      <c r="D202" s="1766"/>
      <c r="E202" s="1766"/>
      <c r="F202"/>
      <c r="G202"/>
      <c r="H202"/>
      <c r="I202"/>
      <c r="J202"/>
      <c r="K202"/>
      <c r="L202" s="1785"/>
    </row>
    <row r="203" spans="1:12" ht="15.65" hidden="1" x14ac:dyDescent="0.3">
      <c r="A203" s="1768"/>
      <c r="C203" s="1767">
        <v>159</v>
      </c>
      <c r="D203" s="1766"/>
      <c r="E203" s="1766"/>
      <c r="F203"/>
      <c r="G203"/>
      <c r="H203"/>
      <c r="I203"/>
      <c r="J203"/>
      <c r="K203"/>
      <c r="L203" s="1785"/>
    </row>
    <row r="204" spans="1:12" ht="15.65" hidden="1" x14ac:dyDescent="0.3">
      <c r="A204" s="1768"/>
      <c r="C204" s="1767">
        <v>160</v>
      </c>
      <c r="D204" s="1766"/>
      <c r="E204" s="1766"/>
      <c r="F204"/>
      <c r="G204"/>
      <c r="H204"/>
      <c r="I204"/>
      <c r="J204"/>
      <c r="K204"/>
      <c r="L204" s="1785"/>
    </row>
    <row r="205" spans="1:12" ht="15.65" hidden="1" x14ac:dyDescent="0.3">
      <c r="A205" s="1768"/>
      <c r="C205" s="1767">
        <v>161</v>
      </c>
      <c r="D205" s="1766"/>
      <c r="E205" s="1766"/>
      <c r="F205"/>
      <c r="G205"/>
      <c r="H205"/>
      <c r="I205"/>
      <c r="J205"/>
      <c r="K205"/>
      <c r="L205" s="1785"/>
    </row>
    <row r="206" spans="1:12" ht="15.65" hidden="1" x14ac:dyDescent="0.3">
      <c r="A206" s="1768"/>
      <c r="C206" s="1767">
        <v>162</v>
      </c>
      <c r="D206" s="1766"/>
      <c r="E206" s="1766"/>
      <c r="F206"/>
      <c r="G206"/>
      <c r="H206"/>
      <c r="I206"/>
      <c r="J206"/>
      <c r="K206"/>
      <c r="L206" s="1785"/>
    </row>
    <row r="207" spans="1:12" ht="15.65" hidden="1" x14ac:dyDescent="0.3">
      <c r="A207" s="1768"/>
      <c r="C207" s="1767">
        <v>163</v>
      </c>
      <c r="D207" s="1766"/>
      <c r="E207" s="1766"/>
      <c r="F207"/>
      <c r="G207"/>
      <c r="H207"/>
      <c r="I207"/>
      <c r="J207"/>
      <c r="K207"/>
      <c r="L207" s="1785"/>
    </row>
    <row r="208" spans="1:12" ht="15.65" hidden="1" x14ac:dyDescent="0.3">
      <c r="A208" s="1768"/>
      <c r="C208" s="1767">
        <v>164</v>
      </c>
      <c r="D208" s="1766"/>
      <c r="E208" s="1766"/>
      <c r="F208"/>
      <c r="G208"/>
      <c r="H208"/>
      <c r="I208"/>
      <c r="J208"/>
      <c r="K208"/>
      <c r="L208" s="1785"/>
    </row>
    <row r="209" spans="1:12" ht="15.65" hidden="1" x14ac:dyDescent="0.3">
      <c r="A209" s="1768"/>
      <c r="C209" s="1767">
        <v>165</v>
      </c>
      <c r="D209" s="1766"/>
      <c r="E209" s="1766"/>
      <c r="F209"/>
      <c r="G209"/>
      <c r="H209"/>
      <c r="I209"/>
      <c r="J209"/>
      <c r="K209"/>
      <c r="L209" s="1785"/>
    </row>
    <row r="210" spans="1:12" ht="15.65" hidden="1" x14ac:dyDescent="0.3">
      <c r="A210" s="1768"/>
      <c r="C210" s="1767">
        <v>166</v>
      </c>
      <c r="D210" s="1766"/>
      <c r="E210" s="1766"/>
      <c r="F210"/>
      <c r="G210"/>
      <c r="H210"/>
      <c r="I210"/>
      <c r="J210"/>
      <c r="K210"/>
      <c r="L210" s="1785"/>
    </row>
    <row r="211" spans="1:12" ht="15.65" hidden="1" x14ac:dyDescent="0.3">
      <c r="A211" s="1768"/>
      <c r="C211" s="1767">
        <v>167</v>
      </c>
      <c r="D211" s="1766"/>
      <c r="E211" s="1766"/>
      <c r="F211"/>
      <c r="G211"/>
      <c r="H211"/>
      <c r="I211"/>
      <c r="J211"/>
      <c r="K211"/>
      <c r="L211" s="1785"/>
    </row>
    <row r="212" spans="1:12" ht="15.65" hidden="1" x14ac:dyDescent="0.3">
      <c r="A212" s="1768"/>
      <c r="C212" s="1767">
        <v>168</v>
      </c>
      <c r="D212" s="1766"/>
      <c r="E212" s="1766"/>
      <c r="F212"/>
      <c r="G212"/>
      <c r="H212"/>
      <c r="I212"/>
      <c r="J212"/>
      <c r="K212"/>
      <c r="L212" s="1785"/>
    </row>
    <row r="213" spans="1:12" ht="15.65" hidden="1" x14ac:dyDescent="0.3">
      <c r="A213" s="1768"/>
      <c r="C213" s="1767">
        <v>169</v>
      </c>
      <c r="D213" s="1766"/>
      <c r="E213" s="1766"/>
      <c r="F213"/>
      <c r="G213"/>
      <c r="H213"/>
      <c r="I213"/>
      <c r="J213"/>
      <c r="K213"/>
      <c r="L213" s="1785"/>
    </row>
    <row r="214" spans="1:12" ht="15.65" hidden="1" x14ac:dyDescent="0.3">
      <c r="A214" s="1768"/>
      <c r="C214" s="1767">
        <v>170</v>
      </c>
      <c r="D214" s="1766"/>
      <c r="E214" s="1766"/>
      <c r="F214"/>
      <c r="G214"/>
      <c r="H214"/>
      <c r="I214"/>
      <c r="J214"/>
      <c r="K214"/>
      <c r="L214" s="1785"/>
    </row>
    <row r="215" spans="1:12" ht="15.65" hidden="1" x14ac:dyDescent="0.3">
      <c r="A215" s="1768"/>
      <c r="C215" s="1767">
        <v>171</v>
      </c>
      <c r="D215" s="1766"/>
      <c r="E215" s="1766"/>
      <c r="F215"/>
      <c r="G215"/>
      <c r="H215"/>
      <c r="I215"/>
      <c r="J215"/>
      <c r="K215"/>
      <c r="L215" s="1785"/>
    </row>
    <row r="216" spans="1:12" ht="15.65" hidden="1" x14ac:dyDescent="0.3">
      <c r="A216" s="1768"/>
      <c r="C216" s="1767">
        <v>172</v>
      </c>
      <c r="D216" s="1766"/>
      <c r="E216" s="1766"/>
      <c r="F216"/>
      <c r="G216"/>
      <c r="H216"/>
      <c r="I216"/>
      <c r="J216"/>
      <c r="K216"/>
      <c r="L216" s="1785"/>
    </row>
    <row r="217" spans="1:12" ht="15.65" hidden="1" x14ac:dyDescent="0.3">
      <c r="A217" s="1768"/>
      <c r="C217" s="1767">
        <v>173</v>
      </c>
      <c r="D217" s="1766"/>
      <c r="E217" s="1766"/>
      <c r="F217"/>
      <c r="G217"/>
      <c r="H217"/>
      <c r="I217"/>
      <c r="J217"/>
      <c r="K217"/>
      <c r="L217" s="1785"/>
    </row>
    <row r="218" spans="1:12" ht="15.65" hidden="1" x14ac:dyDescent="0.3">
      <c r="A218" s="1768"/>
      <c r="C218" s="1767">
        <v>174</v>
      </c>
      <c r="D218" s="1766"/>
      <c r="E218" s="1766"/>
      <c r="F218"/>
      <c r="G218"/>
      <c r="H218"/>
      <c r="I218"/>
      <c r="J218"/>
      <c r="K218"/>
      <c r="L218" s="1785"/>
    </row>
    <row r="219" spans="1:12" ht="15.65" hidden="1" x14ac:dyDescent="0.3">
      <c r="A219" s="1768"/>
      <c r="C219" s="1767">
        <v>175</v>
      </c>
      <c r="D219" s="1766"/>
      <c r="E219" s="1766"/>
      <c r="F219"/>
      <c r="G219"/>
      <c r="H219"/>
      <c r="I219"/>
      <c r="J219"/>
      <c r="K219"/>
      <c r="L219" s="1785"/>
    </row>
    <row r="220" spans="1:12" ht="15.65" hidden="1" x14ac:dyDescent="0.3">
      <c r="A220" s="1768"/>
      <c r="C220" s="1767">
        <v>176</v>
      </c>
      <c r="D220" s="1766"/>
      <c r="E220" s="1766"/>
      <c r="F220"/>
      <c r="G220"/>
      <c r="H220"/>
      <c r="I220"/>
      <c r="J220"/>
      <c r="K220"/>
      <c r="L220" s="1785"/>
    </row>
    <row r="221" spans="1:12" ht="15.65" hidden="1" x14ac:dyDescent="0.3">
      <c r="A221" s="1768"/>
      <c r="C221" s="1767">
        <v>177</v>
      </c>
      <c r="D221" s="1766"/>
      <c r="E221" s="1766"/>
      <c r="F221"/>
      <c r="G221"/>
      <c r="H221"/>
      <c r="I221"/>
      <c r="J221"/>
      <c r="K221"/>
      <c r="L221" s="1785"/>
    </row>
    <row r="222" spans="1:12" ht="15.65" hidden="1" x14ac:dyDescent="0.3">
      <c r="A222" s="1768"/>
      <c r="C222" s="1767">
        <v>178</v>
      </c>
      <c r="D222" s="1766"/>
      <c r="E222" s="1766"/>
      <c r="F222"/>
      <c r="G222"/>
      <c r="H222"/>
      <c r="I222"/>
      <c r="J222"/>
      <c r="K222"/>
      <c r="L222" s="1785"/>
    </row>
    <row r="223" spans="1:12" ht="15.65" hidden="1" x14ac:dyDescent="0.3">
      <c r="A223" s="1768"/>
      <c r="C223" s="1767">
        <v>179</v>
      </c>
      <c r="D223" s="1766"/>
      <c r="E223" s="1766"/>
      <c r="F223"/>
      <c r="G223"/>
      <c r="H223"/>
      <c r="I223"/>
      <c r="J223"/>
      <c r="K223"/>
      <c r="L223" s="1785"/>
    </row>
    <row r="224" spans="1:12" ht="15.65" hidden="1" x14ac:dyDescent="0.3">
      <c r="A224" s="1768"/>
      <c r="C224" s="1767">
        <v>180</v>
      </c>
      <c r="D224" s="1766"/>
      <c r="E224" s="1766"/>
      <c r="F224"/>
      <c r="G224"/>
      <c r="H224"/>
      <c r="I224"/>
      <c r="J224"/>
      <c r="K224"/>
      <c r="L224" s="1785"/>
    </row>
    <row r="225" spans="1:12" ht="15.65" hidden="1" x14ac:dyDescent="0.3">
      <c r="A225" s="1768"/>
      <c r="C225" s="1767">
        <v>181</v>
      </c>
      <c r="D225" s="1766"/>
      <c r="E225" s="1766"/>
      <c r="F225"/>
      <c r="G225"/>
      <c r="H225"/>
      <c r="I225"/>
      <c r="J225"/>
      <c r="K225"/>
      <c r="L225" s="1785"/>
    </row>
    <row r="226" spans="1:12" ht="15.65" hidden="1" x14ac:dyDescent="0.3">
      <c r="A226" s="1768"/>
      <c r="C226" s="1767">
        <v>182</v>
      </c>
      <c r="D226" s="1766"/>
      <c r="E226" s="1766"/>
      <c r="F226"/>
      <c r="G226"/>
      <c r="H226"/>
      <c r="I226"/>
      <c r="J226"/>
      <c r="K226"/>
      <c r="L226" s="1785"/>
    </row>
    <row r="227" spans="1:12" ht="15.65" hidden="1" x14ac:dyDescent="0.3">
      <c r="A227" s="1768"/>
      <c r="C227" s="1767">
        <v>183</v>
      </c>
      <c r="D227" s="1766"/>
      <c r="E227" s="1766"/>
      <c r="F227"/>
      <c r="G227"/>
      <c r="H227"/>
      <c r="I227"/>
      <c r="J227"/>
      <c r="K227"/>
      <c r="L227" s="1785"/>
    </row>
    <row r="228" spans="1:12" ht="15.65" hidden="1" x14ac:dyDescent="0.3">
      <c r="A228" s="1768"/>
      <c r="C228" s="1767">
        <v>184</v>
      </c>
      <c r="D228" s="1766"/>
      <c r="E228" s="1766"/>
      <c r="F228"/>
      <c r="G228"/>
      <c r="H228"/>
      <c r="I228"/>
      <c r="J228"/>
      <c r="K228"/>
      <c r="L228" s="1785"/>
    </row>
    <row r="229" spans="1:12" ht="15.65" hidden="1" x14ac:dyDescent="0.3">
      <c r="A229" s="1768"/>
      <c r="C229" s="1767">
        <v>185</v>
      </c>
      <c r="D229" s="1766"/>
      <c r="E229" s="1766"/>
      <c r="F229"/>
      <c r="G229"/>
      <c r="H229"/>
      <c r="I229"/>
      <c r="J229"/>
      <c r="K229"/>
      <c r="L229" s="1785"/>
    </row>
    <row r="230" spans="1:12" ht="15.65" hidden="1" x14ac:dyDescent="0.3">
      <c r="A230" s="1768"/>
      <c r="C230" s="1767">
        <v>186</v>
      </c>
      <c r="D230" s="1766"/>
      <c r="E230" s="1766"/>
      <c r="F230"/>
      <c r="G230"/>
      <c r="H230"/>
      <c r="I230"/>
      <c r="J230"/>
      <c r="K230"/>
      <c r="L230" s="1785"/>
    </row>
    <row r="231" spans="1:12" ht="15.65" hidden="1" x14ac:dyDescent="0.3">
      <c r="A231" s="1768"/>
      <c r="C231" s="1767">
        <v>187</v>
      </c>
      <c r="D231" s="1766"/>
      <c r="E231" s="1766"/>
      <c r="F231"/>
      <c r="G231"/>
      <c r="H231"/>
      <c r="I231"/>
      <c r="J231"/>
      <c r="K231"/>
      <c r="L231" s="1785"/>
    </row>
    <row r="232" spans="1:12" ht="15.65" hidden="1" x14ac:dyDescent="0.3">
      <c r="A232" s="1768"/>
      <c r="C232" s="1767">
        <v>188</v>
      </c>
      <c r="D232" s="1766"/>
      <c r="E232" s="1766"/>
      <c r="F232"/>
      <c r="G232"/>
      <c r="H232"/>
      <c r="I232"/>
      <c r="J232"/>
      <c r="K232"/>
      <c r="L232" s="1785"/>
    </row>
    <row r="233" spans="1:12" ht="15.65" hidden="1" x14ac:dyDescent="0.3">
      <c r="A233" s="1768"/>
      <c r="C233" s="1767">
        <v>189</v>
      </c>
      <c r="D233" s="1766"/>
      <c r="E233" s="1766"/>
      <c r="F233"/>
      <c r="G233"/>
      <c r="H233"/>
      <c r="I233"/>
      <c r="J233"/>
      <c r="K233"/>
      <c r="L233" s="1785"/>
    </row>
    <row r="234" spans="1:12" ht="15.65" hidden="1" x14ac:dyDescent="0.3">
      <c r="A234" s="1768"/>
      <c r="C234" s="1767">
        <v>190</v>
      </c>
      <c r="D234" s="1766"/>
      <c r="E234" s="1766"/>
      <c r="F234"/>
      <c r="G234"/>
      <c r="H234"/>
      <c r="I234"/>
      <c r="J234"/>
      <c r="K234"/>
      <c r="L234" s="1785"/>
    </row>
    <row r="235" spans="1:12" ht="15.65" hidden="1" x14ac:dyDescent="0.3">
      <c r="A235" s="1768"/>
      <c r="C235" s="1767">
        <v>191</v>
      </c>
      <c r="D235" s="1766"/>
      <c r="E235" s="1766"/>
      <c r="F235"/>
      <c r="G235"/>
      <c r="H235"/>
      <c r="I235"/>
      <c r="J235"/>
      <c r="K235"/>
      <c r="L235" s="1785"/>
    </row>
    <row r="236" spans="1:12" ht="15.65" hidden="1" x14ac:dyDescent="0.3">
      <c r="A236" s="1768"/>
      <c r="C236" s="1767">
        <v>192</v>
      </c>
      <c r="D236" s="1766"/>
      <c r="E236" s="1766"/>
      <c r="F236"/>
      <c r="G236"/>
      <c r="H236"/>
      <c r="I236"/>
      <c r="J236"/>
      <c r="K236"/>
      <c r="L236" s="1785"/>
    </row>
    <row r="237" spans="1:12" ht="15.65" hidden="1" x14ac:dyDescent="0.3">
      <c r="A237" s="1768"/>
      <c r="C237" s="1767">
        <v>193</v>
      </c>
      <c r="D237" s="1766"/>
      <c r="E237" s="1766"/>
      <c r="F237"/>
      <c r="G237"/>
      <c r="H237"/>
      <c r="I237"/>
      <c r="J237"/>
      <c r="K237"/>
      <c r="L237" s="1785"/>
    </row>
    <row r="238" spans="1:12" ht="15.65" hidden="1" x14ac:dyDescent="0.3">
      <c r="A238" s="1768"/>
      <c r="C238" s="1767">
        <v>194</v>
      </c>
      <c r="D238" s="1766"/>
      <c r="E238" s="1766"/>
      <c r="F238"/>
      <c r="G238"/>
      <c r="H238"/>
      <c r="I238"/>
      <c r="J238"/>
      <c r="K238"/>
      <c r="L238" s="1785"/>
    </row>
    <row r="239" spans="1:12" ht="15.65" hidden="1" x14ac:dyDescent="0.3">
      <c r="A239" s="1768"/>
      <c r="C239" s="1767">
        <v>195</v>
      </c>
      <c r="D239" s="1766"/>
      <c r="E239" s="1766"/>
      <c r="F239"/>
      <c r="G239"/>
      <c r="H239"/>
      <c r="I239"/>
      <c r="J239"/>
      <c r="K239"/>
      <c r="L239" s="1785"/>
    </row>
    <row r="240" spans="1:12" ht="15.65" hidden="1" x14ac:dyDescent="0.3">
      <c r="A240" s="1768"/>
      <c r="C240" s="1767">
        <v>196</v>
      </c>
      <c r="D240" s="1766"/>
      <c r="E240" s="1766"/>
      <c r="F240"/>
      <c r="G240"/>
      <c r="H240"/>
      <c r="I240"/>
      <c r="J240"/>
      <c r="K240"/>
      <c r="L240" s="1785"/>
    </row>
    <row r="241" spans="1:12" ht="15.65" hidden="1" x14ac:dyDescent="0.3">
      <c r="A241" s="1768"/>
      <c r="C241" s="1767">
        <v>197</v>
      </c>
      <c r="D241" s="1766"/>
      <c r="E241" s="1766"/>
      <c r="F241"/>
      <c r="G241"/>
      <c r="H241"/>
      <c r="I241"/>
      <c r="J241"/>
      <c r="K241"/>
      <c r="L241" s="1785"/>
    </row>
    <row r="242" spans="1:12" ht="15.65" hidden="1" x14ac:dyDescent="0.3">
      <c r="A242" s="1768"/>
      <c r="C242" s="1767">
        <v>198</v>
      </c>
      <c r="D242" s="1766"/>
      <c r="E242" s="1766"/>
      <c r="F242"/>
      <c r="G242"/>
      <c r="H242"/>
      <c r="I242"/>
      <c r="J242"/>
      <c r="K242"/>
      <c r="L242" s="1785"/>
    </row>
    <row r="243" spans="1:12" ht="15.65" hidden="1" x14ac:dyDescent="0.3">
      <c r="A243" s="1768"/>
      <c r="C243" s="1767">
        <v>199</v>
      </c>
      <c r="D243" s="1766"/>
      <c r="E243" s="1766"/>
      <c r="F243"/>
      <c r="G243"/>
      <c r="H243"/>
      <c r="I243"/>
      <c r="J243"/>
      <c r="K243"/>
      <c r="L243" s="1785"/>
    </row>
    <row r="244" spans="1:12" ht="15.65" hidden="1" x14ac:dyDescent="0.3">
      <c r="A244" s="1768"/>
      <c r="C244" s="1767">
        <v>200</v>
      </c>
      <c r="D244" s="1766"/>
      <c r="E244" s="1766"/>
      <c r="F244"/>
      <c r="G244"/>
      <c r="H244"/>
      <c r="I244"/>
      <c r="J244"/>
      <c r="K244"/>
      <c r="L244" s="1785"/>
    </row>
    <row r="245" spans="1:12" ht="15.65" x14ac:dyDescent="0.3">
      <c r="F245"/>
      <c r="G245"/>
      <c r="H245"/>
      <c r="I245"/>
      <c r="J245"/>
      <c r="K245"/>
      <c r="L245" s="1785"/>
    </row>
  </sheetData>
  <sheetProtection algorithmName="SHA-512" hashValue="tiuc8+9Nrhtymb3cCdvSABtqQD81qA57nNgKHhCkMfn3X25EaF/idUOokV/PsGU7E3oPhB76PG330x/IO4Yn5w==" saltValue="lJvH/aORzehsjpLDyyV4ag==" spinCount="100000" sheet="1" objects="1" scenarios="1"/>
  <mergeCells count="9">
    <mergeCell ref="C9:F10"/>
    <mergeCell ref="G9:G10"/>
    <mergeCell ref="H19:K20"/>
    <mergeCell ref="H9:K10"/>
    <mergeCell ref="D43:D44"/>
    <mergeCell ref="C43:C44"/>
    <mergeCell ref="C1:L1"/>
    <mergeCell ref="K4:L4"/>
    <mergeCell ref="E43:E44"/>
  </mergeCells>
  <phoneticPr fontId="11" type="noConversion"/>
  <conditionalFormatting sqref="A44">
    <cfRule type="expression" dxfId="725" priority="35">
      <formula>CELL("protect",A44)=0</formula>
    </cfRule>
    <cfRule type="expression" dxfId="724" priority="36">
      <formula>CELL("PROTECT",A44)=0</formula>
    </cfRule>
  </conditionalFormatting>
  <conditionalFormatting sqref="B12 I13:I16 I21:I23">
    <cfRule type="expression" dxfId="723" priority="33">
      <formula>CELL("protect",B12)=0</formula>
    </cfRule>
  </conditionalFormatting>
  <conditionalFormatting sqref="B15:B16 B25:B27">
    <cfRule type="expression" dxfId="722" priority="34">
      <formula>CELL("protect",B15)=0</formula>
    </cfRule>
  </conditionalFormatting>
  <conditionalFormatting sqref="B34">
    <cfRule type="expression" dxfId="721" priority="32">
      <formula>CELL("Protect",B34)=0</formula>
    </cfRule>
  </conditionalFormatting>
  <conditionalFormatting sqref="C26">
    <cfRule type="expression" dxfId="720" priority="11">
      <formula>CELL("Protect",C26)=0</formula>
    </cfRule>
  </conditionalFormatting>
  <conditionalFormatting sqref="C40:C41">
    <cfRule type="expression" dxfId="719" priority="31">
      <formula>CELL("PROTECT",C40)=0</formula>
    </cfRule>
  </conditionalFormatting>
  <conditionalFormatting sqref="D34 H34 D36 K41">
    <cfRule type="expression" dxfId="718" priority="41">
      <formula>CELL("PROTECT",D34)=0</formula>
    </cfRule>
  </conditionalFormatting>
  <conditionalFormatting sqref="D45:E244">
    <cfRule type="expression" dxfId="717" priority="12">
      <formula>CELL("Protect",D45)=0</formula>
    </cfRule>
  </conditionalFormatting>
  <conditionalFormatting sqref="E40:F40">
    <cfRule type="expression" dxfId="716" priority="27">
      <formula>CELL("PROTECT",E40)=0</formula>
    </cfRule>
  </conditionalFormatting>
  <conditionalFormatting sqref="G40">
    <cfRule type="expression" dxfId="715" priority="30">
      <formula>CELL("protect",G40)=0</formula>
    </cfRule>
  </conditionalFormatting>
  <conditionalFormatting sqref="C7:D8 F13:F17 D12:D17 E18:F18 C18:D19 F18:G20 E29:E36 G32:G33 E43 M45 C11:F11 C21:D22 D20 F22:G22 G21 G23:G24 D23:D24 G7:H8 C38 C29:C33">
    <cfRule type="expression" dxfId="714" priority="40">
      <formula>CELL("Protect",C7)=0</formula>
    </cfRule>
  </conditionalFormatting>
  <conditionalFormatting sqref="I11:J11 K12:M13 K14:L14">
    <cfRule type="expression" dxfId="713" priority="38">
      <formula>CELL("protect",I11)=0</formula>
    </cfRule>
  </conditionalFormatting>
  <conditionalFormatting sqref="J13 P13:Q13 K15 M15:M16 J15:J18 O16 K18 K25:L27 K30:K36 F41:G41 J21:K24">
    <cfRule type="expression" dxfId="712" priority="39">
      <formula>CELL("protect",F13)=0</formula>
    </cfRule>
  </conditionalFormatting>
  <conditionalFormatting sqref="K3 C3:C4 F3:F4 I3:J4">
    <cfRule type="expression" dxfId="711" priority="42">
      <formula>CELL("Protect",C3)=0</formula>
    </cfRule>
  </conditionalFormatting>
  <conditionalFormatting sqref="K4">
    <cfRule type="expression" dxfId="710" priority="15">
      <formula>CELL("protect",K4)=0</formula>
    </cfRule>
  </conditionalFormatting>
  <conditionalFormatting sqref="L40">
    <cfRule type="expression" dxfId="709" priority="28">
      <formula>CELL("protect",L40)=0</formula>
    </cfRule>
  </conditionalFormatting>
  <conditionalFormatting sqref="M64">
    <cfRule type="expression" dxfId="708" priority="20">
      <formula>CELL("Protect",M64)=0</formula>
    </cfRule>
  </conditionalFormatting>
  <conditionalFormatting sqref="M86">
    <cfRule type="expression" dxfId="707" priority="19">
      <formula>CELL("Protect",M86)=0</formula>
    </cfRule>
  </conditionalFormatting>
  <conditionalFormatting sqref="M112">
    <cfRule type="expression" dxfId="706" priority="18">
      <formula>CELL("Protect",M112)=0</formula>
    </cfRule>
  </conditionalFormatting>
  <conditionalFormatting sqref="M136">
    <cfRule type="expression" dxfId="705" priority="17">
      <formula>CELL("Protect",M136)=0</formula>
    </cfRule>
  </conditionalFormatting>
  <conditionalFormatting sqref="M164">
    <cfRule type="expression" dxfId="704" priority="9">
      <formula>CELL("Protect",M164)=0</formula>
    </cfRule>
  </conditionalFormatting>
  <conditionalFormatting sqref="N31">
    <cfRule type="expression" dxfId="703" priority="37">
      <formula>CELL("Protect",N31)=0</formula>
    </cfRule>
  </conditionalFormatting>
  <conditionalFormatting sqref="P7:Q9">
    <cfRule type="expression" dxfId="702" priority="21">
      <formula>CELL("protect",P7)=0</formula>
    </cfRule>
  </conditionalFormatting>
  <conditionalFormatting sqref="P3:Q3">
    <cfRule type="expression" dxfId="701" priority="24">
      <formula>CELL("protect",P3)=0</formula>
    </cfRule>
  </conditionalFormatting>
  <conditionalFormatting sqref="A3">
    <cfRule type="expression" dxfId="700" priority="8">
      <formula>CELL("protect",A3)=0</formula>
    </cfRule>
  </conditionalFormatting>
  <conditionalFormatting sqref="B4">
    <cfRule type="expression" dxfId="699" priority="7">
      <formula>CELL("protect",B4)=0</formula>
    </cfRule>
  </conditionalFormatting>
  <conditionalFormatting sqref="C20">
    <cfRule type="expression" dxfId="698" priority="6">
      <formula>CELL("Protect",C20)=0</formula>
    </cfRule>
  </conditionalFormatting>
  <conditionalFormatting sqref="C23:C24">
    <cfRule type="expression" dxfId="697" priority="5">
      <formula>CELL("Protect",C23)=0</formula>
    </cfRule>
  </conditionalFormatting>
  <conditionalFormatting sqref="H11">
    <cfRule type="expression" dxfId="696" priority="4">
      <formula>CELL("protect",H11)=0</formula>
    </cfRule>
  </conditionalFormatting>
  <conditionalFormatting sqref="H14">
    <cfRule type="expression" dxfId="695" priority="3">
      <formula>CELL("protect",H14)=0</formula>
    </cfRule>
  </conditionalFormatting>
  <conditionalFormatting sqref="H21">
    <cfRule type="expression" dxfId="694" priority="2">
      <formula>CELL("protect",H21)=0</formula>
    </cfRule>
  </conditionalFormatting>
  <conditionalFormatting sqref="F30:F31">
    <cfRule type="expression" dxfId="693" priority="1">
      <formula>CELL("Protect",F30)=0</formula>
    </cfRule>
  </conditionalFormatting>
  <dataValidations count="3">
    <dataValidation type="list" allowBlank="1" showInputMessage="1" showErrorMessage="1" error="Choose age range from drop down." sqref="D51:D244" xr:uid="{86AAD95D-3E43-4391-8CFA-E9F20746B19B}">
      <formula1>$D$12:$D$17</formula1>
    </dataValidation>
    <dataValidation type="list" allowBlank="1" showInputMessage="1" showErrorMessage="1" error="Enter whole number only (between 1-5)" sqref="E45:E244" xr:uid="{13410ADF-AAAC-46C0-80B0-755FBD8159E0}">
      <formula1>"1,2,3,4,5"</formula1>
    </dataValidation>
    <dataValidation type="list" allowBlank="1" showInputMessage="1" showErrorMessage="1" sqref="D45:D50" xr:uid="{86522D53-1925-4B4C-9EFC-22E07E9AC8D1}">
      <formula1>$D$12:$D$17</formula1>
    </dataValidation>
  </dataValidations>
  <printOptions horizontalCentered="1"/>
  <pageMargins left="0.25" right="0.25" top="0.3" bottom="0.33" header="0.3" footer="0.15"/>
  <pageSetup scale="82" fitToHeight="0" orientation="landscape" r:id="rId1"/>
  <headerFooter>
    <oddFooter>&amp;C&amp;"Tahoma,Regular"&amp;9page &amp;P of &amp;N&amp;R&amp;"Tahoma,Regular"&amp;10ID-46, Beneficiary Statistics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dimension ref="B1:L24"/>
  <sheetViews>
    <sheetView showGridLines="0" zoomScale="80" zoomScaleNormal="80" workbookViewId="0"/>
  </sheetViews>
  <sheetFormatPr defaultColWidth="8.6640625" defaultRowHeight="15.05" x14ac:dyDescent="0.25"/>
  <cols>
    <col min="1" max="1" width="2.44140625" style="7" customWidth="1"/>
    <col min="2" max="2" width="13" style="7" bestFit="1" customWidth="1"/>
    <col min="3" max="3" width="2.33203125" style="7" customWidth="1"/>
    <col min="4" max="4" width="8.6640625" style="7"/>
    <col min="5" max="5" width="2.77734375" style="7" customWidth="1"/>
    <col min="6" max="6" width="8.6640625" style="7"/>
    <col min="7" max="7" width="2.77734375" style="7" customWidth="1"/>
    <col min="8" max="8" width="37.77734375" style="7" bestFit="1" customWidth="1"/>
    <col min="9" max="9" width="2.109375" style="7" customWidth="1"/>
    <col min="10" max="10" width="31.88671875" style="1188" bestFit="1" customWidth="1"/>
    <col min="11" max="11" width="2.109375" style="7" customWidth="1"/>
    <col min="12" max="12" width="31.88671875" style="1188" bestFit="1" customWidth="1"/>
    <col min="13" max="16384" width="8.6640625" style="7"/>
  </cols>
  <sheetData>
    <row r="1" spans="2:12" x14ac:dyDescent="0.25">
      <c r="L1" s="1188" t="s">
        <v>990</v>
      </c>
    </row>
    <row r="2" spans="2:12" x14ac:dyDescent="0.25">
      <c r="B2" s="563" t="s">
        <v>463</v>
      </c>
      <c r="D2" s="563" t="s">
        <v>497</v>
      </c>
      <c r="F2" s="563" t="s">
        <v>497</v>
      </c>
      <c r="H2" s="563" t="s">
        <v>586</v>
      </c>
      <c r="J2" s="1189" t="s">
        <v>81</v>
      </c>
      <c r="L2" s="1189" t="s">
        <v>81</v>
      </c>
    </row>
    <row r="3" spans="2:12" ht="15.65" thickBot="1" x14ac:dyDescent="0.3">
      <c r="B3" s="564" t="s">
        <v>463</v>
      </c>
      <c r="D3" s="564" t="s">
        <v>498</v>
      </c>
      <c r="F3" s="564" t="s">
        <v>498</v>
      </c>
      <c r="H3" s="744" t="s">
        <v>587</v>
      </c>
      <c r="J3" s="1190" t="s">
        <v>831</v>
      </c>
      <c r="L3" s="1191"/>
    </row>
    <row r="4" spans="2:12" x14ac:dyDescent="0.25">
      <c r="B4" s="564" t="s">
        <v>464</v>
      </c>
      <c r="D4" s="564"/>
      <c r="F4" s="564" t="s">
        <v>583</v>
      </c>
      <c r="H4" s="744" t="s">
        <v>588</v>
      </c>
      <c r="J4" s="1190" t="s">
        <v>830</v>
      </c>
      <c r="L4" s="1192" t="s">
        <v>142</v>
      </c>
    </row>
    <row r="5" spans="2:12" ht="15.65" thickBot="1" x14ac:dyDescent="0.3">
      <c r="J5" s="1193" t="s">
        <v>829</v>
      </c>
      <c r="L5" s="1190" t="s">
        <v>133</v>
      </c>
    </row>
    <row r="6" spans="2:12" x14ac:dyDescent="0.25">
      <c r="J6" s="1192" t="s">
        <v>142</v>
      </c>
      <c r="L6" s="1190" t="s">
        <v>134</v>
      </c>
    </row>
    <row r="7" spans="2:12" x14ac:dyDescent="0.25">
      <c r="J7" s="1190" t="s">
        <v>133</v>
      </c>
      <c r="L7" s="1190" t="s">
        <v>143</v>
      </c>
    </row>
    <row r="8" spans="2:12" x14ac:dyDescent="0.25">
      <c r="J8" s="1190" t="s">
        <v>134</v>
      </c>
      <c r="L8" s="1190" t="s">
        <v>144</v>
      </c>
    </row>
    <row r="9" spans="2:12" x14ac:dyDescent="0.25">
      <c r="J9" s="1190" t="s">
        <v>143</v>
      </c>
      <c r="L9" s="1190" t="s">
        <v>135</v>
      </c>
    </row>
    <row r="10" spans="2:12" x14ac:dyDescent="0.25">
      <c r="J10" s="1190" t="s">
        <v>144</v>
      </c>
      <c r="L10" s="1190" t="s">
        <v>145</v>
      </c>
    </row>
    <row r="11" spans="2:12" x14ac:dyDescent="0.25">
      <c r="J11" s="1190" t="s">
        <v>135</v>
      </c>
      <c r="L11" s="1190" t="s">
        <v>136</v>
      </c>
    </row>
    <row r="12" spans="2:12" x14ac:dyDescent="0.25">
      <c r="J12" s="1190" t="s">
        <v>145</v>
      </c>
      <c r="L12" s="1190" t="s">
        <v>137</v>
      </c>
    </row>
    <row r="13" spans="2:12" ht="15.65" thickBot="1" x14ac:dyDescent="0.3">
      <c r="J13" s="1190" t="s">
        <v>136</v>
      </c>
      <c r="L13" s="1193" t="s">
        <v>905</v>
      </c>
    </row>
    <row r="14" spans="2:12" x14ac:dyDescent="0.25">
      <c r="J14" s="1190" t="s">
        <v>137</v>
      </c>
      <c r="L14" s="1194" t="s">
        <v>150</v>
      </c>
    </row>
    <row r="15" spans="2:12" ht="15.65" thickBot="1" x14ac:dyDescent="0.3">
      <c r="J15" s="1190" t="s">
        <v>423</v>
      </c>
      <c r="L15" s="1193" t="s">
        <v>138</v>
      </c>
    </row>
    <row r="16" spans="2:12" ht="15.65" thickBot="1" x14ac:dyDescent="0.3">
      <c r="J16" s="1190" t="s">
        <v>1042</v>
      </c>
      <c r="L16" s="1193" t="s">
        <v>466</v>
      </c>
    </row>
    <row r="17" spans="10:10" ht="15.65" thickBot="1" x14ac:dyDescent="0.3">
      <c r="J17" s="1193" t="s">
        <v>905</v>
      </c>
    </row>
    <row r="18" spans="10:10" x14ac:dyDescent="0.25">
      <c r="J18" s="1194" t="s">
        <v>150</v>
      </c>
    </row>
    <row r="19" spans="10:10" ht="15.65" thickBot="1" x14ac:dyDescent="0.3">
      <c r="J19" s="1193" t="s">
        <v>138</v>
      </c>
    </row>
    <row r="20" spans="10:10" x14ac:dyDescent="0.25">
      <c r="J20" s="1194" t="s">
        <v>76</v>
      </c>
    </row>
    <row r="21" spans="10:10" ht="15.65" thickBot="1" x14ac:dyDescent="0.3">
      <c r="J21" s="1193" t="s">
        <v>146</v>
      </c>
    </row>
    <row r="22" spans="10:10" x14ac:dyDescent="0.25">
      <c r="J22" s="1194" t="s">
        <v>1043</v>
      </c>
    </row>
    <row r="23" spans="10:10" ht="15.65" thickBot="1" x14ac:dyDescent="0.3">
      <c r="J23" s="1193" t="s">
        <v>466</v>
      </c>
    </row>
    <row r="24" spans="10:10" x14ac:dyDescent="0.25">
      <c r="J24" s="1194" t="s">
        <v>165</v>
      </c>
    </row>
  </sheetData>
  <sheetProtection algorithmName="SHA-512" hashValue="NS0fIq5K1h2UoXpPPQMJU57Ri8cDDl9F7L+9pkNOrcW0v4EfqjrCA8YAtAJBm0h6+O8xzrLHFPzYKmdwOlVC0Q==" saltValue="GT/yDPR4yjqQZsZQ6E3Ye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BJ141"/>
  <sheetViews>
    <sheetView showGridLines="0" showWhiteSpace="0" zoomScale="80" zoomScaleNormal="80" zoomScaleSheetLayoutView="50" zoomScalePageLayoutView="70" workbookViewId="0">
      <pane xSplit="1" ySplit="11" topLeftCell="B12" activePane="bottomRight" state="frozen"/>
      <selection pane="topRight" activeCell="B1" sqref="B1"/>
      <selection pane="bottomLeft" activeCell="A12" sqref="A12"/>
      <selection pane="bottomRight" activeCell="B12" sqref="B12"/>
    </sheetView>
  </sheetViews>
  <sheetFormatPr defaultColWidth="7.21875" defaultRowHeight="15.85" customHeight="1" x14ac:dyDescent="0.25"/>
  <cols>
    <col min="1" max="1" width="5" style="95" bestFit="1" customWidth="1"/>
    <col min="2" max="2" width="5.6640625" style="5" customWidth="1"/>
    <col min="3" max="3" width="34.88671875" style="5" customWidth="1"/>
    <col min="4" max="4" width="11.33203125" style="5" customWidth="1"/>
    <col min="5" max="11" width="16.6640625" style="5" customWidth="1"/>
    <col min="12" max="12" width="9.77734375" style="5" customWidth="1"/>
    <col min="13" max="13" width="16.33203125" style="5" customWidth="1"/>
    <col min="14" max="14" width="31.44140625" style="5" customWidth="1"/>
    <col min="15" max="15" width="11.109375" style="5" customWidth="1"/>
    <col min="16" max="16" width="5.6640625" style="5" customWidth="1"/>
    <col min="17" max="17" width="36.109375" style="5" bestFit="1" customWidth="1"/>
    <col min="18" max="18" width="9.77734375" style="5" hidden="1" customWidth="1"/>
    <col min="19" max="25" width="16.6640625" style="5" customWidth="1"/>
    <col min="26" max="27" width="7.21875" style="5"/>
    <col min="28" max="28" width="5.6640625" style="5" customWidth="1"/>
    <col min="29" max="29" width="36.109375" style="5" bestFit="1" customWidth="1"/>
    <col min="30" max="30" width="3.6640625" style="5" hidden="1" customWidth="1"/>
    <col min="31" max="37" width="16.6640625" style="5" customWidth="1"/>
    <col min="38" max="38" width="7.21875" style="95"/>
    <col min="39" max="39" width="9.6640625" style="95" customWidth="1"/>
    <col min="40" max="40" width="5.6640625" style="95" customWidth="1"/>
    <col min="41" max="41" width="36.109375" style="95" customWidth="1"/>
    <col min="42" max="42" width="3.6640625" style="95" customWidth="1"/>
    <col min="43" max="49" width="16.6640625" style="95" customWidth="1"/>
    <col min="50" max="50" width="7.21875" style="95" customWidth="1"/>
    <col min="51" max="51" width="7.21875" style="95"/>
    <col min="52" max="52" width="5.6640625" style="12" customWidth="1"/>
    <col min="53" max="53" width="36.109375" style="12" bestFit="1" customWidth="1"/>
    <col min="54" max="54" width="3.6640625" style="12" hidden="1" customWidth="1"/>
    <col min="55" max="61" width="16.6640625" style="12" customWidth="1"/>
    <col min="62" max="16384" width="7.21875" style="95"/>
  </cols>
  <sheetData>
    <row r="1" spans="1:62" s="25" customFormat="1" ht="15.85" customHeight="1" x14ac:dyDescent="0.25">
      <c r="B1" s="1501" t="s">
        <v>443</v>
      </c>
      <c r="C1" s="1502"/>
      <c r="D1" s="1502"/>
      <c r="E1" s="1502"/>
      <c r="F1" s="1502"/>
      <c r="G1" s="1502"/>
      <c r="H1" s="1502"/>
      <c r="I1" s="1502"/>
      <c r="J1" s="1502"/>
      <c r="K1" s="1503"/>
      <c r="L1" s="73"/>
      <c r="M1" s="73"/>
      <c r="N1" s="476"/>
      <c r="O1" s="476"/>
      <c r="P1" s="1501" t="str">
        <f>B1</f>
        <v>SCHEDULE 1 - PROGRAM EXPENDITURES</v>
      </c>
      <c r="Q1" s="1502"/>
      <c r="R1" s="1502"/>
      <c r="S1" s="1502"/>
      <c r="T1" s="1502"/>
      <c r="U1" s="1502"/>
      <c r="V1" s="1502"/>
      <c r="W1" s="1502"/>
      <c r="X1" s="1502"/>
      <c r="Y1" s="1503"/>
      <c r="Z1" s="73"/>
      <c r="AA1" s="73"/>
      <c r="AB1" s="1501" t="str">
        <f>B1</f>
        <v>SCHEDULE 1 - PROGRAM EXPENDITURES</v>
      </c>
      <c r="AC1" s="1502"/>
      <c r="AD1" s="1502"/>
      <c r="AE1" s="1502"/>
      <c r="AF1" s="1502"/>
      <c r="AG1" s="1502"/>
      <c r="AH1" s="1502"/>
      <c r="AI1" s="1502"/>
      <c r="AJ1" s="1502"/>
      <c r="AK1" s="1503"/>
      <c r="AN1" s="1501" t="str">
        <f>B1</f>
        <v>SCHEDULE 1 - PROGRAM EXPENDITURES</v>
      </c>
      <c r="AO1" s="1502"/>
      <c r="AP1" s="1502"/>
      <c r="AQ1" s="1502"/>
      <c r="AR1" s="1502"/>
      <c r="AS1" s="1502"/>
      <c r="AT1" s="1502"/>
      <c r="AU1" s="1502"/>
      <c r="AV1" s="1502"/>
      <c r="AW1" s="1503"/>
      <c r="AZ1" s="1463" t="str">
        <f>B1</f>
        <v>SCHEDULE 1 - PROGRAM EXPENDITURES</v>
      </c>
      <c r="BA1" s="1464"/>
      <c r="BB1" s="1464"/>
      <c r="BC1" s="1464"/>
      <c r="BD1" s="1464"/>
      <c r="BE1" s="1464"/>
      <c r="BF1" s="1464"/>
      <c r="BG1" s="1464"/>
      <c r="BH1" s="1464"/>
      <c r="BI1" s="1465"/>
    </row>
    <row r="2" spans="1:62" s="25" customFormat="1" ht="15.85" customHeight="1" x14ac:dyDescent="0.25">
      <c r="B2" s="1494" t="s">
        <v>437</v>
      </c>
      <c r="C2" s="1495"/>
      <c r="D2" s="1495"/>
      <c r="E2" s="1495"/>
      <c r="F2" s="1495"/>
      <c r="G2" s="1495"/>
      <c r="H2" s="1495"/>
      <c r="I2" s="1495"/>
      <c r="J2" s="1495"/>
      <c r="K2" s="1499"/>
      <c r="L2" s="520"/>
      <c r="M2" s="520"/>
      <c r="N2" s="520"/>
      <c r="O2" s="520"/>
      <c r="P2" s="1494" t="s">
        <v>584</v>
      </c>
      <c r="Q2" s="1495"/>
      <c r="R2" s="1495"/>
      <c r="S2" s="1495"/>
      <c r="T2" s="1495"/>
      <c r="U2" s="1495"/>
      <c r="V2" s="1495"/>
      <c r="W2" s="1495"/>
      <c r="X2" s="1495"/>
      <c r="Y2" s="1499"/>
      <c r="Z2" s="520"/>
      <c r="AA2" s="520"/>
      <c r="AB2" s="1494" t="s">
        <v>444</v>
      </c>
      <c r="AC2" s="1495"/>
      <c r="AD2" s="1495"/>
      <c r="AE2" s="1495"/>
      <c r="AF2" s="1495"/>
      <c r="AG2" s="1495"/>
      <c r="AH2" s="1495"/>
      <c r="AI2" s="1495"/>
      <c r="AJ2" s="1495"/>
      <c r="AK2" s="1499"/>
      <c r="AN2" s="1494" t="s">
        <v>507</v>
      </c>
      <c r="AO2" s="1495"/>
      <c r="AP2" s="1495"/>
      <c r="AQ2" s="1495"/>
      <c r="AR2" s="1495"/>
      <c r="AS2" s="1495"/>
      <c r="AT2" s="1495"/>
      <c r="AU2" s="1495"/>
      <c r="AV2" s="1495"/>
      <c r="AW2" s="1499"/>
      <c r="AZ2" s="1466" t="s">
        <v>1188</v>
      </c>
      <c r="BA2" s="1467"/>
      <c r="BB2" s="1467"/>
      <c r="BC2" s="1467"/>
      <c r="BD2" s="1467"/>
      <c r="BE2" s="1467"/>
      <c r="BF2" s="1467"/>
      <c r="BG2" s="1467"/>
      <c r="BH2" s="1467"/>
      <c r="BI2" s="1468"/>
    </row>
    <row r="3" spans="1:62" s="25" customFormat="1" ht="15.85" customHeight="1" x14ac:dyDescent="0.25">
      <c r="B3" s="1494"/>
      <c r="C3" s="1495"/>
      <c r="D3" s="1495"/>
      <c r="E3" s="1495"/>
      <c r="F3" s="1495"/>
      <c r="G3" s="1495"/>
      <c r="H3" s="1495"/>
      <c r="I3" s="1495"/>
      <c r="J3" s="1495"/>
      <c r="K3" s="1499"/>
      <c r="L3" s="73"/>
      <c r="M3" s="73"/>
      <c r="N3" s="476"/>
      <c r="O3" s="476"/>
      <c r="P3" s="26"/>
      <c r="T3" s="59" t="s">
        <v>585</v>
      </c>
      <c r="U3" s="1504"/>
      <c r="V3" s="1504"/>
      <c r="W3" s="1504"/>
      <c r="Y3" s="745" t="str">
        <f>IF($U$3="Standard interim per diem rate","Table 2.A is NOT APPLICABLE","")</f>
        <v/>
      </c>
      <c r="Z3" s="533"/>
      <c r="AA3" s="1235" t="s">
        <v>1003</v>
      </c>
      <c r="AB3" s="727"/>
      <c r="AC3" s="728"/>
      <c r="AD3" s="728"/>
      <c r="AE3" s="728"/>
      <c r="AF3" s="1495" t="s">
        <v>589</v>
      </c>
      <c r="AG3" s="1495"/>
      <c r="AH3" s="1495"/>
      <c r="AI3" s="728"/>
      <c r="AJ3" s="728"/>
      <c r="AK3" s="745" t="str">
        <f>IF($U$3="Standard interim per diem rate","Table 3.A is NOT APPLICABLE","")</f>
        <v/>
      </c>
      <c r="AN3" s="1494" t="s">
        <v>1187</v>
      </c>
      <c r="AO3" s="1495"/>
      <c r="AP3" s="1495"/>
      <c r="AQ3" s="1495"/>
      <c r="AR3" s="1495"/>
      <c r="AS3" s="1495"/>
      <c r="AT3" s="1495"/>
      <c r="AU3" s="1495"/>
      <c r="AV3" s="1495"/>
      <c r="AW3" s="1499" t="str">
        <f>IF($U$3="Standard interim per diem rate","Table 4.A is NOT APPLICABLE","")</f>
        <v/>
      </c>
      <c r="AZ3" s="1361"/>
      <c r="BA3" s="1362"/>
      <c r="BB3" s="1362"/>
      <c r="BC3" s="1469" t="s">
        <v>1189</v>
      </c>
      <c r="BD3" s="1467"/>
      <c r="BE3" s="1467"/>
      <c r="BF3" s="1467"/>
      <c r="BG3" s="1467"/>
      <c r="BH3" s="1047"/>
      <c r="BI3" s="745" t="str">
        <f>IF($U$3="Standard interim per diem rate","Table 4.A is NOT APPLICABLE","")</f>
        <v/>
      </c>
    </row>
    <row r="4" spans="1:62" s="25" customFormat="1" ht="15.05" x14ac:dyDescent="0.25">
      <c r="B4" s="75"/>
      <c r="C4" s="74"/>
      <c r="D4" s="74"/>
      <c r="E4" s="74"/>
      <c r="F4" s="74"/>
      <c r="G4" s="74"/>
      <c r="H4" s="74"/>
      <c r="I4" s="74"/>
      <c r="J4" s="74"/>
      <c r="K4" s="76"/>
      <c r="L4" s="73"/>
      <c r="M4" s="73"/>
      <c r="N4" s="476"/>
      <c r="O4" s="476"/>
      <c r="P4" s="438"/>
      <c r="Q4" s="439"/>
      <c r="R4" s="439"/>
      <c r="T4" s="729"/>
      <c r="U4" s="439"/>
      <c r="V4" s="439"/>
      <c r="W4" s="439"/>
      <c r="X4" s="439"/>
      <c r="Y4" s="440"/>
      <c r="Z4" s="73"/>
      <c r="AA4" s="73"/>
      <c r="AB4" s="26"/>
      <c r="AK4" s="39"/>
      <c r="AN4" s="26"/>
      <c r="AQ4" s="1358"/>
      <c r="AW4" s="39"/>
      <c r="AZ4" s="469"/>
      <c r="BA4" s="7"/>
      <c r="BB4" s="7"/>
      <c r="BC4" s="7"/>
      <c r="BD4" s="7"/>
      <c r="BE4" s="7"/>
      <c r="BF4" s="7"/>
      <c r="BG4" s="7"/>
      <c r="BH4" s="7"/>
      <c r="BI4" s="477"/>
    </row>
    <row r="5" spans="1:62" s="25" customFormat="1" ht="15.85" customHeight="1" x14ac:dyDescent="0.25">
      <c r="B5" s="1470" t="s">
        <v>95</v>
      </c>
      <c r="C5" s="1498"/>
      <c r="D5" s="1498"/>
      <c r="E5" s="1498" t="s">
        <v>45</v>
      </c>
      <c r="F5" s="1498"/>
      <c r="G5" s="1498"/>
      <c r="H5" s="1498" t="s">
        <v>96</v>
      </c>
      <c r="I5" s="1498"/>
      <c r="J5" s="1500" t="s">
        <v>65</v>
      </c>
      <c r="K5" s="1473"/>
      <c r="L5" s="73"/>
      <c r="M5" s="73"/>
      <c r="N5" s="476"/>
      <c r="O5" s="476"/>
      <c r="P5" s="1470" t="s">
        <v>95</v>
      </c>
      <c r="Q5" s="1498"/>
      <c r="R5" s="1498"/>
      <c r="S5" s="1498" t="s">
        <v>45</v>
      </c>
      <c r="T5" s="1498"/>
      <c r="U5" s="1498"/>
      <c r="V5" s="1498" t="s">
        <v>96</v>
      </c>
      <c r="W5" s="1498"/>
      <c r="X5" s="1500" t="s">
        <v>65</v>
      </c>
      <c r="Y5" s="1473"/>
      <c r="Z5" s="73"/>
      <c r="AA5" s="73"/>
      <c r="AB5" s="1470" t="s">
        <v>95</v>
      </c>
      <c r="AC5" s="1498"/>
      <c r="AD5" s="1498"/>
      <c r="AE5" s="1498" t="s">
        <v>45</v>
      </c>
      <c r="AF5" s="1498"/>
      <c r="AG5" s="1498"/>
      <c r="AH5" s="1498" t="s">
        <v>96</v>
      </c>
      <c r="AI5" s="1498"/>
      <c r="AJ5" s="1500" t="s">
        <v>65</v>
      </c>
      <c r="AK5" s="1473"/>
      <c r="AN5" s="1470" t="s">
        <v>95</v>
      </c>
      <c r="AO5" s="1498"/>
      <c r="AP5" s="1498"/>
      <c r="AQ5" s="1498" t="s">
        <v>45</v>
      </c>
      <c r="AR5" s="1498"/>
      <c r="AS5" s="1498"/>
      <c r="AT5" s="1498" t="s">
        <v>96</v>
      </c>
      <c r="AU5" s="1498"/>
      <c r="AV5" s="1500" t="s">
        <v>65</v>
      </c>
      <c r="AW5" s="1473"/>
      <c r="AZ5" s="1470" t="s">
        <v>95</v>
      </c>
      <c r="BA5" s="1471"/>
      <c r="BB5" s="1471"/>
      <c r="BC5" s="1471" t="s">
        <v>45</v>
      </c>
      <c r="BD5" s="1471"/>
      <c r="BE5" s="1471"/>
      <c r="BF5" s="1471" t="s">
        <v>96</v>
      </c>
      <c r="BG5" s="1471"/>
      <c r="BH5" s="1472" t="s">
        <v>65</v>
      </c>
      <c r="BI5" s="1473"/>
    </row>
    <row r="6" spans="1:62" s="25" customFormat="1" ht="15.05" x14ac:dyDescent="0.25">
      <c r="B6" s="1474">
        <f>'Cover Page'!$A$8</f>
        <v>0</v>
      </c>
      <c r="C6" s="1496"/>
      <c r="D6" s="1496"/>
      <c r="E6" s="1496">
        <f>'Cover Page'!$F$8</f>
        <v>0</v>
      </c>
      <c r="F6" s="1496"/>
      <c r="G6" s="1496"/>
      <c r="H6" s="1497">
        <f>'Cover Page'!$K$8</f>
        <v>0</v>
      </c>
      <c r="I6" s="1497"/>
      <c r="J6" s="1497" t="str">
        <f>TEXT('Cover Page'!$K$10,"mm/dd/yy")&amp;" to "&amp;TEXT('Cover Page'!$M$10,"mm/dd/yy")</f>
        <v>07/01/24 to 06/30/25</v>
      </c>
      <c r="K6" s="1477"/>
      <c r="L6" s="73"/>
      <c r="M6" s="73"/>
      <c r="N6" s="476"/>
      <c r="O6" s="476"/>
      <c r="P6" s="1474">
        <f>B6</f>
        <v>0</v>
      </c>
      <c r="Q6" s="1496"/>
      <c r="R6" s="1496"/>
      <c r="S6" s="1496">
        <f>E6</f>
        <v>0</v>
      </c>
      <c r="T6" s="1496"/>
      <c r="U6" s="1496"/>
      <c r="V6" s="1497">
        <f>H6</f>
        <v>0</v>
      </c>
      <c r="W6" s="1497"/>
      <c r="X6" s="1497" t="str">
        <f>J6</f>
        <v>07/01/24 to 06/30/25</v>
      </c>
      <c r="Y6" s="1477"/>
      <c r="Z6" s="73"/>
      <c r="AA6" s="73"/>
      <c r="AB6" s="1474">
        <f>P6</f>
        <v>0</v>
      </c>
      <c r="AC6" s="1496"/>
      <c r="AD6" s="1496"/>
      <c r="AE6" s="1496">
        <f>S6</f>
        <v>0</v>
      </c>
      <c r="AF6" s="1496"/>
      <c r="AG6" s="1496"/>
      <c r="AH6" s="1497">
        <f>V6</f>
        <v>0</v>
      </c>
      <c r="AI6" s="1497"/>
      <c r="AJ6" s="1497" t="str">
        <f>X6</f>
        <v>07/01/24 to 06/30/25</v>
      </c>
      <c r="AK6" s="1477"/>
      <c r="AN6" s="1474">
        <f>AB6</f>
        <v>0</v>
      </c>
      <c r="AO6" s="1496"/>
      <c r="AP6" s="1496"/>
      <c r="AQ6" s="1496">
        <f>AE6</f>
        <v>0</v>
      </c>
      <c r="AR6" s="1496"/>
      <c r="AS6" s="1496"/>
      <c r="AT6" s="1497">
        <f>AH6</f>
        <v>0</v>
      </c>
      <c r="AU6" s="1497"/>
      <c r="AV6" s="1497" t="str">
        <f>AJ6</f>
        <v>07/01/24 to 06/30/25</v>
      </c>
      <c r="AW6" s="1477"/>
      <c r="AZ6" s="1474">
        <f>AN6</f>
        <v>0</v>
      </c>
      <c r="BA6" s="1475"/>
      <c r="BB6" s="1475"/>
      <c r="BC6" s="1475">
        <f>AQ6</f>
        <v>0</v>
      </c>
      <c r="BD6" s="1475"/>
      <c r="BE6" s="1475"/>
      <c r="BF6" s="1476">
        <f>AT6</f>
        <v>0</v>
      </c>
      <c r="BG6" s="1476"/>
      <c r="BH6" s="1476" t="str">
        <f>AV6</f>
        <v>07/01/24 to 06/30/25</v>
      </c>
      <c r="BI6" s="1477"/>
      <c r="BJ6" s="27"/>
    </row>
    <row r="7" spans="1:62" s="27" customFormat="1" ht="15.05" x14ac:dyDescent="0.25">
      <c r="B7" s="1"/>
      <c r="C7" s="70"/>
      <c r="D7" s="70"/>
      <c r="E7" s="70"/>
      <c r="F7" s="70"/>
      <c r="G7" s="70"/>
      <c r="H7" s="70"/>
      <c r="I7" s="70"/>
      <c r="J7" s="70"/>
      <c r="K7" s="38"/>
      <c r="L7" s="7"/>
      <c r="M7" s="7"/>
      <c r="N7" s="7"/>
      <c r="O7" s="7"/>
      <c r="P7" s="730"/>
      <c r="Q7" s="731"/>
      <c r="R7" s="731"/>
      <c r="S7" s="1505"/>
      <c r="T7" s="1505"/>
      <c r="U7" s="1505"/>
      <c r="V7" s="1505"/>
      <c r="W7" s="1505"/>
      <c r="X7" s="1505"/>
      <c r="Y7" s="732"/>
      <c r="Z7" s="7"/>
      <c r="AA7" s="7"/>
      <c r="AB7" s="1"/>
      <c r="AC7" s="70"/>
      <c r="AD7" s="70"/>
      <c r="AE7" s="70"/>
      <c r="AF7" s="70"/>
      <c r="AG7" s="70"/>
      <c r="AH7" s="70"/>
      <c r="AI7" s="70"/>
      <c r="AJ7" s="70"/>
      <c r="AK7" s="38"/>
      <c r="AN7" s="575"/>
      <c r="AO7" s="576"/>
      <c r="AP7" s="576"/>
      <c r="AQ7" s="576"/>
      <c r="AR7" s="576"/>
      <c r="AS7" s="576"/>
      <c r="AT7" s="576"/>
      <c r="AU7" s="576"/>
      <c r="AV7" s="576"/>
      <c r="AW7" s="577"/>
      <c r="AZ7" s="730"/>
      <c r="BA7" s="731"/>
      <c r="BB7" s="731"/>
      <c r="BC7" s="731"/>
      <c r="BD7" s="731"/>
      <c r="BE7" s="731"/>
      <c r="BF7" s="731"/>
      <c r="BG7" s="731"/>
      <c r="BH7" s="731"/>
      <c r="BI7" s="732"/>
    </row>
    <row r="8" spans="1:62" s="25" customFormat="1" ht="15.85" customHeight="1" x14ac:dyDescent="0.25">
      <c r="B8" s="56"/>
      <c r="C8" s="57"/>
      <c r="D8" s="59"/>
      <c r="E8" s="482" t="s">
        <v>9</v>
      </c>
      <c r="F8" s="482" t="s">
        <v>10</v>
      </c>
      <c r="G8" s="482" t="s">
        <v>11</v>
      </c>
      <c r="H8" s="483" t="s">
        <v>12</v>
      </c>
      <c r="I8" s="483" t="s">
        <v>13</v>
      </c>
      <c r="J8" s="483" t="s">
        <v>14</v>
      </c>
      <c r="K8" s="483" t="s">
        <v>18</v>
      </c>
      <c r="L8" s="73"/>
      <c r="M8" s="73"/>
      <c r="N8" s="476"/>
      <c r="O8" s="476"/>
      <c r="P8" s="56"/>
      <c r="Q8" s="57"/>
      <c r="R8" s="456"/>
      <c r="S8" s="41" t="s">
        <v>9</v>
      </c>
      <c r="T8" s="41" t="s">
        <v>10</v>
      </c>
      <c r="U8" s="41" t="s">
        <v>11</v>
      </c>
      <c r="V8" s="133" t="s">
        <v>12</v>
      </c>
      <c r="W8" s="133" t="s">
        <v>13</v>
      </c>
      <c r="X8" s="133" t="s">
        <v>14</v>
      </c>
      <c r="Y8" s="133" t="s">
        <v>18</v>
      </c>
      <c r="Z8" s="73"/>
      <c r="AA8" s="73"/>
      <c r="AB8" s="26"/>
      <c r="AD8" s="59"/>
      <c r="AE8" s="41" t="s">
        <v>9</v>
      </c>
      <c r="AF8" s="41" t="s">
        <v>10</v>
      </c>
      <c r="AG8" s="41" t="s">
        <v>11</v>
      </c>
      <c r="AH8" s="133" t="s">
        <v>12</v>
      </c>
      <c r="AI8" s="133" t="s">
        <v>13</v>
      </c>
      <c r="AJ8" s="133" t="s">
        <v>14</v>
      </c>
      <c r="AK8" s="133" t="s">
        <v>18</v>
      </c>
      <c r="AN8" s="26"/>
      <c r="AP8" s="59"/>
      <c r="AQ8" s="41" t="s">
        <v>9</v>
      </c>
      <c r="AR8" s="41" t="s">
        <v>10</v>
      </c>
      <c r="AS8" s="41" t="s">
        <v>11</v>
      </c>
      <c r="AT8" s="133" t="s">
        <v>12</v>
      </c>
      <c r="AU8" s="133" t="s">
        <v>13</v>
      </c>
      <c r="AV8" s="133" t="s">
        <v>14</v>
      </c>
      <c r="AW8" s="133" t="s">
        <v>18</v>
      </c>
      <c r="AZ8" s="469"/>
      <c r="BA8" s="7"/>
      <c r="BB8" s="961"/>
      <c r="BC8" s="41" t="s">
        <v>9</v>
      </c>
      <c r="BD8" s="41" t="s">
        <v>10</v>
      </c>
      <c r="BE8" s="41" t="s">
        <v>11</v>
      </c>
      <c r="BF8" s="41" t="s">
        <v>12</v>
      </c>
      <c r="BG8" s="41" t="s">
        <v>13</v>
      </c>
      <c r="BH8" s="41" t="s">
        <v>14</v>
      </c>
      <c r="BI8" s="41" t="s">
        <v>18</v>
      </c>
    </row>
    <row r="9" spans="1:62" s="25" customFormat="1" ht="15.85" customHeight="1" x14ac:dyDescent="0.25">
      <c r="B9" s="26"/>
      <c r="D9" s="59"/>
      <c r="E9" s="1458" t="s">
        <v>420</v>
      </c>
      <c r="F9" s="1459"/>
      <c r="G9" s="1459"/>
      <c r="H9" s="1459"/>
      <c r="I9" s="1459"/>
      <c r="J9" s="1460"/>
      <c r="K9" s="484"/>
      <c r="L9" s="476"/>
      <c r="N9" s="476"/>
      <c r="O9" s="476"/>
      <c r="P9" s="26"/>
      <c r="R9" s="59"/>
      <c r="S9" s="1458" t="s">
        <v>420</v>
      </c>
      <c r="T9" s="1459"/>
      <c r="U9" s="1459"/>
      <c r="V9" s="1459"/>
      <c r="W9" s="1459"/>
      <c r="X9" s="1460"/>
      <c r="Y9" s="484"/>
      <c r="Z9" s="476"/>
      <c r="AA9" s="476"/>
      <c r="AB9" s="26"/>
      <c r="AD9" s="59"/>
      <c r="AE9" s="1458" t="s">
        <v>420</v>
      </c>
      <c r="AF9" s="1459"/>
      <c r="AG9" s="1459"/>
      <c r="AH9" s="1459"/>
      <c r="AI9" s="1459"/>
      <c r="AJ9" s="1460"/>
      <c r="AK9" s="484"/>
      <c r="AN9" s="26"/>
      <c r="AP9" s="59"/>
      <c r="AQ9" s="1458" t="s">
        <v>420</v>
      </c>
      <c r="AR9" s="1459"/>
      <c r="AS9" s="1459"/>
      <c r="AT9" s="1459"/>
      <c r="AU9" s="1459"/>
      <c r="AV9" s="1460"/>
      <c r="AW9" s="484"/>
      <c r="AZ9" s="469"/>
      <c r="BA9" s="7"/>
      <c r="BB9" s="961"/>
      <c r="BC9" s="1458" t="s">
        <v>420</v>
      </c>
      <c r="BD9" s="1459"/>
      <c r="BE9" s="1459"/>
      <c r="BF9" s="1459"/>
      <c r="BG9" s="1459"/>
      <c r="BH9" s="1460"/>
      <c r="BI9" s="962"/>
    </row>
    <row r="10" spans="1:62" s="25" customFormat="1" ht="15.85" customHeight="1" x14ac:dyDescent="0.25">
      <c r="B10" s="26"/>
      <c r="D10" s="59"/>
      <c r="E10" s="84" t="s">
        <v>82</v>
      </c>
      <c r="F10" s="84" t="s">
        <v>28</v>
      </c>
      <c r="G10" s="84" t="s">
        <v>15</v>
      </c>
      <c r="H10" s="81" t="s">
        <v>4</v>
      </c>
      <c r="I10" s="81" t="s">
        <v>0</v>
      </c>
      <c r="J10" s="81" t="s">
        <v>407</v>
      </c>
      <c r="K10" s="42"/>
      <c r="L10" s="43" t="s">
        <v>249</v>
      </c>
      <c r="M10" s="476"/>
      <c r="N10" s="476"/>
      <c r="O10" s="476"/>
      <c r="P10" s="26"/>
      <c r="R10" s="59"/>
      <c r="S10" s="84" t="s">
        <v>82</v>
      </c>
      <c r="T10" s="84" t="s">
        <v>28</v>
      </c>
      <c r="U10" s="84" t="s">
        <v>15</v>
      </c>
      <c r="V10" s="81" t="s">
        <v>4</v>
      </c>
      <c r="W10" s="81" t="s">
        <v>0</v>
      </c>
      <c r="X10" s="81" t="s">
        <v>421</v>
      </c>
      <c r="Y10" s="42"/>
      <c r="Z10" s="73"/>
      <c r="AA10" s="73"/>
      <c r="AB10" s="26"/>
      <c r="AD10" s="59"/>
      <c r="AE10" s="84" t="s">
        <v>82</v>
      </c>
      <c r="AF10" s="84" t="s">
        <v>28</v>
      </c>
      <c r="AG10" s="84" t="s">
        <v>15</v>
      </c>
      <c r="AH10" s="81" t="s">
        <v>4</v>
      </c>
      <c r="AI10" s="81" t="s">
        <v>0</v>
      </c>
      <c r="AJ10" s="81" t="s">
        <v>407</v>
      </c>
      <c r="AK10" s="42"/>
      <c r="AL10" s="43"/>
      <c r="AN10" s="26"/>
      <c r="AP10" s="59"/>
      <c r="AQ10" s="84" t="s">
        <v>82</v>
      </c>
      <c r="AR10" s="84" t="s">
        <v>28</v>
      </c>
      <c r="AS10" s="84" t="s">
        <v>15</v>
      </c>
      <c r="AT10" s="81" t="s">
        <v>4</v>
      </c>
      <c r="AU10" s="81" t="s">
        <v>0</v>
      </c>
      <c r="AV10" s="81" t="s">
        <v>407</v>
      </c>
      <c r="AW10" s="42"/>
      <c r="AZ10" s="469"/>
      <c r="BA10" s="7"/>
      <c r="BB10" s="961"/>
      <c r="BC10" s="84" t="s">
        <v>82</v>
      </c>
      <c r="BD10" s="84" t="s">
        <v>28</v>
      </c>
      <c r="BE10" s="84" t="s">
        <v>15</v>
      </c>
      <c r="BF10" s="84" t="s">
        <v>4</v>
      </c>
      <c r="BG10" s="84" t="s">
        <v>0</v>
      </c>
      <c r="BH10" s="84" t="s">
        <v>407</v>
      </c>
      <c r="BI10" s="963"/>
    </row>
    <row r="11" spans="1:62" s="25" customFormat="1" ht="15.85" customHeight="1" x14ac:dyDescent="0.25">
      <c r="B11" s="1461" t="s">
        <v>81</v>
      </c>
      <c r="C11" s="1462"/>
      <c r="D11" s="44" t="s">
        <v>130</v>
      </c>
      <c r="E11" s="82" t="s">
        <v>2</v>
      </c>
      <c r="F11" s="82" t="s">
        <v>3</v>
      </c>
      <c r="G11" s="83" t="s">
        <v>16</v>
      </c>
      <c r="H11" s="82" t="s">
        <v>5</v>
      </c>
      <c r="I11" s="82" t="s">
        <v>30</v>
      </c>
      <c r="J11" s="82" t="s">
        <v>146</v>
      </c>
      <c r="K11" s="82" t="s">
        <v>6</v>
      </c>
      <c r="L11" s="45" t="s">
        <v>660</v>
      </c>
      <c r="M11" s="73"/>
      <c r="N11" s="476"/>
      <c r="O11" s="476"/>
      <c r="P11" s="1461" t="s">
        <v>81</v>
      </c>
      <c r="Q11" s="1462"/>
      <c r="R11" s="297"/>
      <c r="S11" s="82" t="s">
        <v>2</v>
      </c>
      <c r="T11" s="82" t="s">
        <v>3</v>
      </c>
      <c r="U11" s="83" t="s">
        <v>16</v>
      </c>
      <c r="V11" s="82" t="s">
        <v>5</v>
      </c>
      <c r="W11" s="82" t="s">
        <v>30</v>
      </c>
      <c r="X11" s="82" t="s">
        <v>422</v>
      </c>
      <c r="Y11" s="82" t="s">
        <v>6</v>
      </c>
      <c r="Z11" s="73"/>
      <c r="AA11" s="73"/>
      <c r="AB11" s="1461" t="s">
        <v>81</v>
      </c>
      <c r="AC11" s="1462"/>
      <c r="AD11" s="44"/>
      <c r="AE11" s="82" t="s">
        <v>2</v>
      </c>
      <c r="AF11" s="82" t="s">
        <v>3</v>
      </c>
      <c r="AG11" s="83" t="s">
        <v>16</v>
      </c>
      <c r="AH11" s="82" t="s">
        <v>5</v>
      </c>
      <c r="AI11" s="82" t="s">
        <v>30</v>
      </c>
      <c r="AJ11" s="82" t="s">
        <v>146</v>
      </c>
      <c r="AK11" s="82" t="s">
        <v>6</v>
      </c>
      <c r="AL11" s="45"/>
      <c r="AN11" s="1461" t="s">
        <v>81</v>
      </c>
      <c r="AO11" s="1462"/>
      <c r="AP11" s="44"/>
      <c r="AQ11" s="82" t="s">
        <v>2</v>
      </c>
      <c r="AR11" s="82" t="s">
        <v>3</v>
      </c>
      <c r="AS11" s="83" t="s">
        <v>16</v>
      </c>
      <c r="AT11" s="82" t="s">
        <v>5</v>
      </c>
      <c r="AU11" s="82" t="s">
        <v>30</v>
      </c>
      <c r="AV11" s="82" t="s">
        <v>146</v>
      </c>
      <c r="AW11" s="82" t="s">
        <v>6</v>
      </c>
      <c r="AZ11" s="1461" t="s">
        <v>81</v>
      </c>
      <c r="BA11" s="1462"/>
      <c r="BB11" s="44"/>
      <c r="BC11" s="83" t="s">
        <v>2</v>
      </c>
      <c r="BD11" s="83" t="s">
        <v>3</v>
      </c>
      <c r="BE11" s="83" t="s">
        <v>16</v>
      </c>
      <c r="BF11" s="83" t="s">
        <v>5</v>
      </c>
      <c r="BG11" s="83" t="s">
        <v>30</v>
      </c>
      <c r="BH11" s="83" t="s">
        <v>146</v>
      </c>
      <c r="BI11" s="83" t="s">
        <v>6</v>
      </c>
    </row>
    <row r="12" spans="1:62" ht="15.85" customHeight="1" x14ac:dyDescent="0.25">
      <c r="A12" s="1457" t="s">
        <v>930</v>
      </c>
      <c r="B12" s="106" t="s">
        <v>77</v>
      </c>
      <c r="C12" s="107"/>
      <c r="D12" s="46"/>
      <c r="E12" s="108"/>
      <c r="F12" s="108"/>
      <c r="G12" s="108"/>
      <c r="H12" s="108"/>
      <c r="I12" s="108"/>
      <c r="J12" s="108"/>
      <c r="K12" s="109"/>
      <c r="P12" s="106" t="s">
        <v>77</v>
      </c>
      <c r="Q12" s="107"/>
      <c r="R12" s="46"/>
      <c r="S12" s="108"/>
      <c r="T12" s="108"/>
      <c r="U12" s="108"/>
      <c r="V12" s="108"/>
      <c r="W12" s="108"/>
      <c r="X12" s="108"/>
      <c r="Y12" s="109"/>
      <c r="AB12" s="106" t="s">
        <v>77</v>
      </c>
      <c r="AC12" s="107"/>
      <c r="AD12" s="46"/>
      <c r="AE12" s="108"/>
      <c r="AF12" s="108"/>
      <c r="AG12" s="108"/>
      <c r="AH12" s="108"/>
      <c r="AI12" s="108"/>
      <c r="AJ12" s="108"/>
      <c r="AK12" s="109"/>
      <c r="AN12" s="106" t="s">
        <v>77</v>
      </c>
      <c r="AO12" s="107"/>
      <c r="AP12" s="46"/>
      <c r="AQ12" s="108"/>
      <c r="AR12" s="108"/>
      <c r="AS12" s="108"/>
      <c r="AT12" s="108"/>
      <c r="AU12" s="120"/>
      <c r="AV12" s="120"/>
      <c r="AW12" s="697"/>
      <c r="AZ12" s="106" t="s">
        <v>77</v>
      </c>
      <c r="BA12" s="964"/>
      <c r="BB12" s="965"/>
      <c r="BC12" s="108"/>
      <c r="BD12" s="108"/>
      <c r="BE12" s="108"/>
      <c r="BF12" s="108"/>
      <c r="BG12" s="120"/>
      <c r="BH12" s="120"/>
      <c r="BI12" s="697"/>
    </row>
    <row r="13" spans="1:62" ht="15.85" customHeight="1" x14ac:dyDescent="0.25">
      <c r="A13" s="1457"/>
      <c r="B13" s="110" t="s">
        <v>154</v>
      </c>
      <c r="C13" s="111" t="s">
        <v>147</v>
      </c>
      <c r="D13" s="47" t="s">
        <v>131</v>
      </c>
      <c r="E13" s="113">
        <f>+'11-RB'!I67</f>
        <v>0</v>
      </c>
      <c r="F13" s="113">
        <f>+'11-HC'!I119</f>
        <v>0</v>
      </c>
      <c r="G13" s="113">
        <f>+'11-Anc'!I70</f>
        <v>0</v>
      </c>
      <c r="H13" s="113">
        <f>+'11-GA'!I53</f>
        <v>0</v>
      </c>
      <c r="I13" s="125"/>
      <c r="J13" s="125"/>
      <c r="K13" s="114">
        <f>SUM(E13:J13)</f>
        <v>0</v>
      </c>
      <c r="P13" s="110" t="s">
        <v>154</v>
      </c>
      <c r="Q13" s="111" t="s">
        <v>147</v>
      </c>
      <c r="R13" s="453" t="s">
        <v>440</v>
      </c>
      <c r="S13" s="122"/>
      <c r="T13" s="122"/>
      <c r="U13" s="122"/>
      <c r="V13" s="122"/>
      <c r="W13" s="125"/>
      <c r="X13" s="125"/>
      <c r="Y13" s="114">
        <f>SUM(S13:X13)</f>
        <v>0</v>
      </c>
      <c r="AB13" s="110" t="s">
        <v>154</v>
      </c>
      <c r="AC13" s="111" t="s">
        <v>147</v>
      </c>
      <c r="AD13" s="47"/>
      <c r="AE13" s="113">
        <f t="shared" ref="AE13:AH15" si="0">IF($U$3="Standard interim per diem rate",#N/A,+E13-S13)</f>
        <v>0</v>
      </c>
      <c r="AF13" s="113">
        <f t="shared" si="0"/>
        <v>0</v>
      </c>
      <c r="AG13" s="113">
        <f t="shared" si="0"/>
        <v>0</v>
      </c>
      <c r="AH13" s="113">
        <f t="shared" si="0"/>
        <v>0</v>
      </c>
      <c r="AI13" s="125"/>
      <c r="AJ13" s="125"/>
      <c r="AK13" s="114">
        <f>SUM(AE13:AJ13)</f>
        <v>0</v>
      </c>
      <c r="AN13" s="110" t="s">
        <v>154</v>
      </c>
      <c r="AO13" s="111" t="s">
        <v>147</v>
      </c>
      <c r="AP13" s="47"/>
      <c r="AQ13" s="120"/>
      <c r="AR13" s="120"/>
      <c r="AS13" s="120"/>
      <c r="AT13" s="120"/>
      <c r="AU13" s="120"/>
      <c r="AV13" s="120"/>
      <c r="AW13" s="697"/>
      <c r="AZ13" s="110" t="s">
        <v>154</v>
      </c>
      <c r="BA13" s="111" t="s">
        <v>147</v>
      </c>
      <c r="BB13" s="47"/>
      <c r="BC13" s="120"/>
      <c r="BD13" s="120"/>
      <c r="BE13" s="120"/>
      <c r="BF13" s="120"/>
      <c r="BG13" s="120"/>
      <c r="BH13" s="120"/>
      <c r="BI13" s="697"/>
    </row>
    <row r="14" spans="1:62" ht="15.85" customHeight="1" x14ac:dyDescent="0.25">
      <c r="A14" s="1457"/>
      <c r="B14" s="110" t="s">
        <v>155</v>
      </c>
      <c r="C14" s="111" t="s">
        <v>148</v>
      </c>
      <c r="D14" s="47" t="s">
        <v>461</v>
      </c>
      <c r="E14" s="113">
        <f>'2'!B44</f>
        <v>0</v>
      </c>
      <c r="F14" s="113">
        <f>'2'!C44</f>
        <v>0</v>
      </c>
      <c r="G14" s="113">
        <f>'2'!D44</f>
        <v>0</v>
      </c>
      <c r="H14" s="113">
        <f>'2'!E44</f>
        <v>0</v>
      </c>
      <c r="I14" s="125"/>
      <c r="J14" s="125"/>
      <c r="K14" s="114">
        <f>SUM(E14:J14)</f>
        <v>0</v>
      </c>
      <c r="P14" s="110" t="s">
        <v>155</v>
      </c>
      <c r="Q14" s="111" t="s">
        <v>148</v>
      </c>
      <c r="R14" s="453" t="s">
        <v>440</v>
      </c>
      <c r="S14" s="122"/>
      <c r="T14" s="122"/>
      <c r="U14" s="122"/>
      <c r="V14" s="122"/>
      <c r="W14" s="125"/>
      <c r="X14" s="125"/>
      <c r="Y14" s="114">
        <f>SUM(S14:X14)</f>
        <v>0</v>
      </c>
      <c r="AB14" s="110" t="s">
        <v>155</v>
      </c>
      <c r="AC14" s="111" t="s">
        <v>148</v>
      </c>
      <c r="AD14" s="47"/>
      <c r="AE14" s="113">
        <f t="shared" si="0"/>
        <v>0</v>
      </c>
      <c r="AF14" s="113">
        <f t="shared" si="0"/>
        <v>0</v>
      </c>
      <c r="AG14" s="113">
        <f t="shared" si="0"/>
        <v>0</v>
      </c>
      <c r="AH14" s="113">
        <f t="shared" si="0"/>
        <v>0</v>
      </c>
      <c r="AI14" s="125"/>
      <c r="AJ14" s="125"/>
      <c r="AK14" s="114">
        <f>SUM(AE14:AJ14)</f>
        <v>0</v>
      </c>
      <c r="AN14" s="110" t="s">
        <v>155</v>
      </c>
      <c r="AO14" s="111" t="s">
        <v>148</v>
      </c>
      <c r="AP14" s="47"/>
      <c r="AQ14" s="120"/>
      <c r="AR14" s="120"/>
      <c r="AS14" s="120"/>
      <c r="AT14" s="120"/>
      <c r="AU14" s="120"/>
      <c r="AV14" s="120"/>
      <c r="AW14" s="697"/>
      <c r="AZ14" s="110" t="s">
        <v>155</v>
      </c>
      <c r="BA14" s="111" t="s">
        <v>148</v>
      </c>
      <c r="BB14" s="47"/>
      <c r="BC14" s="120"/>
      <c r="BD14" s="120"/>
      <c r="BE14" s="120"/>
      <c r="BF14" s="120"/>
      <c r="BG14" s="120"/>
      <c r="BH14" s="120"/>
      <c r="BI14" s="697"/>
    </row>
    <row r="15" spans="1:62" ht="15.85" customHeight="1" x14ac:dyDescent="0.25">
      <c r="A15" s="1457"/>
      <c r="B15" s="110" t="s">
        <v>156</v>
      </c>
      <c r="C15" s="111" t="s">
        <v>149</v>
      </c>
      <c r="D15" s="47" t="s">
        <v>132</v>
      </c>
      <c r="E15" s="1348">
        <f>ROUND('12-RB'!L41,0)</f>
        <v>0</v>
      </c>
      <c r="F15" s="1348">
        <f>ROUND('12-HC'!L55,0)</f>
        <v>0</v>
      </c>
      <c r="G15" s="1348">
        <f>ROUND('12-Anc'!L41,0)</f>
        <v>0</v>
      </c>
      <c r="H15" s="1348">
        <f>ROUND('12-GA'!L41,0)</f>
        <v>0</v>
      </c>
      <c r="I15" s="125"/>
      <c r="J15" s="125"/>
      <c r="K15" s="115">
        <f>SUM(E15:J15)</f>
        <v>0</v>
      </c>
      <c r="P15" s="110" t="s">
        <v>156</v>
      </c>
      <c r="Q15" s="111" t="s">
        <v>149</v>
      </c>
      <c r="R15" s="453" t="s">
        <v>440</v>
      </c>
      <c r="S15" s="122"/>
      <c r="T15" s="122"/>
      <c r="U15" s="122"/>
      <c r="V15" s="122"/>
      <c r="W15" s="125"/>
      <c r="X15" s="125"/>
      <c r="Y15" s="115">
        <f>SUM(S15:X15)</f>
        <v>0</v>
      </c>
      <c r="AB15" s="110" t="s">
        <v>156</v>
      </c>
      <c r="AC15" s="111" t="s">
        <v>149</v>
      </c>
      <c r="AD15" s="47"/>
      <c r="AE15" s="113">
        <f t="shared" si="0"/>
        <v>0</v>
      </c>
      <c r="AF15" s="113">
        <f t="shared" si="0"/>
        <v>0</v>
      </c>
      <c r="AG15" s="113">
        <f t="shared" si="0"/>
        <v>0</v>
      </c>
      <c r="AH15" s="113">
        <f t="shared" si="0"/>
        <v>0</v>
      </c>
      <c r="AI15" s="125"/>
      <c r="AJ15" s="125"/>
      <c r="AK15" s="115">
        <f>SUM(AE15:AJ15)</f>
        <v>0</v>
      </c>
      <c r="AN15" s="110" t="s">
        <v>156</v>
      </c>
      <c r="AO15" s="111" t="s">
        <v>149</v>
      </c>
      <c r="AP15" s="47"/>
      <c r="AQ15" s="120"/>
      <c r="AR15" s="120"/>
      <c r="AS15" s="120"/>
      <c r="AT15" s="120"/>
      <c r="AU15" s="120"/>
      <c r="AV15" s="120"/>
      <c r="AW15" s="697"/>
      <c r="AZ15" s="110" t="s">
        <v>156</v>
      </c>
      <c r="BA15" s="111" t="s">
        <v>149</v>
      </c>
      <c r="BB15" s="47"/>
      <c r="BC15" s="120"/>
      <c r="BD15" s="120"/>
      <c r="BE15" s="120"/>
      <c r="BF15" s="120"/>
      <c r="BG15" s="120"/>
      <c r="BH15" s="120"/>
      <c r="BI15" s="697"/>
    </row>
    <row r="16" spans="1:62" ht="15.85" customHeight="1" x14ac:dyDescent="0.25">
      <c r="A16" s="1457"/>
      <c r="B16" s="110" t="s">
        <v>157</v>
      </c>
      <c r="C16" s="116" t="s">
        <v>141</v>
      </c>
      <c r="D16" s="47"/>
      <c r="E16" s="117">
        <f>SUM(E13:E15)</f>
        <v>0</v>
      </c>
      <c r="F16" s="117">
        <f>SUM(F13:F15)</f>
        <v>0</v>
      </c>
      <c r="G16" s="117">
        <f>SUM(G13:G15)</f>
        <v>0</v>
      </c>
      <c r="H16" s="117">
        <f>SUM(H13:H15)</f>
        <v>0</v>
      </c>
      <c r="I16" s="1349"/>
      <c r="J16" s="1349"/>
      <c r="K16" s="119">
        <f>SUM(E16:J16)</f>
        <v>0</v>
      </c>
      <c r="P16" s="110" t="s">
        <v>157</v>
      </c>
      <c r="Q16" s="116" t="s">
        <v>141</v>
      </c>
      <c r="R16" s="453"/>
      <c r="S16" s="117">
        <f>SUM(S13:S15)</f>
        <v>0</v>
      </c>
      <c r="T16" s="117">
        <f>SUM(T13:T15)</f>
        <v>0</v>
      </c>
      <c r="U16" s="117">
        <f>SUM(U13:U15)</f>
        <v>0</v>
      </c>
      <c r="V16" s="117">
        <f>SUM(V13:V15)</f>
        <v>0</v>
      </c>
      <c r="W16" s="1349"/>
      <c r="X16" s="1349"/>
      <c r="Y16" s="119">
        <f>SUM(S16:X16)</f>
        <v>0</v>
      </c>
      <c r="AB16" s="110" t="s">
        <v>157</v>
      </c>
      <c r="AC16" s="116" t="s">
        <v>141</v>
      </c>
      <c r="AD16" s="47"/>
      <c r="AE16" s="117">
        <f>SUM(AE13:AE15)</f>
        <v>0</v>
      </c>
      <c r="AF16" s="117">
        <f>SUM(AF13:AF15)</f>
        <v>0</v>
      </c>
      <c r="AG16" s="117">
        <f>SUM(AG13:AG15)</f>
        <v>0</v>
      </c>
      <c r="AH16" s="117">
        <f>SUM(AH13:AH15)</f>
        <v>0</v>
      </c>
      <c r="AI16" s="1349"/>
      <c r="AJ16" s="1349"/>
      <c r="AK16" s="119">
        <f>SUM(AE16:AJ16)</f>
        <v>0</v>
      </c>
      <c r="AN16" s="110" t="s">
        <v>157</v>
      </c>
      <c r="AO16" s="116" t="s">
        <v>141</v>
      </c>
      <c r="AP16" s="47"/>
      <c r="AQ16" s="579">
        <f>IF($U$3="Standard interim per diem rate",#N/A,IF(E16&gt;S16*1.1,E16-S16*1.1,0))</f>
        <v>0</v>
      </c>
      <c r="AR16" s="579">
        <f>IF($U$3="Standard interim per diem rate",#N/A,IF(F16&gt;T16*1.1,F16-T16*1.1,0))</f>
        <v>0</v>
      </c>
      <c r="AS16" s="579">
        <f>IF($U$3="Standard interim per diem rate",#N/A,IF(G16&gt;U16*1.1,G16-U16*1.1,0))</f>
        <v>0</v>
      </c>
      <c r="AT16" s="579">
        <f>IF($U$3="Standard interim per diem rate",#N/A,IF(H16&gt;V16*1.1,H16-V16*1.1,0))</f>
        <v>0</v>
      </c>
      <c r="AU16" s="120"/>
      <c r="AV16" s="120"/>
      <c r="AW16" s="704">
        <f>SUM(AQ16:AV16)</f>
        <v>0</v>
      </c>
      <c r="AZ16" s="110" t="s">
        <v>157</v>
      </c>
      <c r="BA16" s="116" t="s">
        <v>141</v>
      </c>
      <c r="BB16" s="47"/>
      <c r="BC16" s="120"/>
      <c r="BD16" s="120"/>
      <c r="BE16" s="120"/>
      <c r="BF16" s="120"/>
      <c r="BG16" s="120"/>
      <c r="BH16" s="120"/>
      <c r="BI16" s="704">
        <f>IF($U$3="Standard interim per diem rate",#N/A,IF(K16&gt;Y16*1.1,K16-Y16*1.1,0))</f>
        <v>0</v>
      </c>
    </row>
    <row r="17" spans="1:61" ht="15.85" customHeight="1" x14ac:dyDescent="0.25">
      <c r="A17" s="1457"/>
      <c r="B17" s="106" t="s">
        <v>78</v>
      </c>
      <c r="C17" s="107"/>
      <c r="D17" s="46"/>
      <c r="E17" s="135"/>
      <c r="F17" s="135"/>
      <c r="G17" s="135"/>
      <c r="H17" s="135"/>
      <c r="I17" s="135"/>
      <c r="J17" s="135"/>
      <c r="K17" s="256"/>
      <c r="P17" s="106" t="s">
        <v>78</v>
      </c>
      <c r="Q17" s="107"/>
      <c r="R17" s="494"/>
      <c r="S17" s="135"/>
      <c r="T17" s="135"/>
      <c r="U17" s="135"/>
      <c r="V17" s="135"/>
      <c r="W17" s="135"/>
      <c r="X17" s="135"/>
      <c r="Y17" s="256"/>
      <c r="AB17" s="106" t="s">
        <v>78</v>
      </c>
      <c r="AC17" s="107"/>
      <c r="AD17" s="46"/>
      <c r="AE17" s="135"/>
      <c r="AF17" s="135"/>
      <c r="AG17" s="135"/>
      <c r="AH17" s="135"/>
      <c r="AI17" s="135"/>
      <c r="AJ17" s="135"/>
      <c r="AK17" s="256"/>
      <c r="AN17" s="106" t="s">
        <v>78</v>
      </c>
      <c r="AO17" s="107"/>
      <c r="AP17" s="46"/>
      <c r="AQ17" s="120"/>
      <c r="AR17" s="120"/>
      <c r="AS17" s="120"/>
      <c r="AT17" s="120"/>
      <c r="AU17" s="120"/>
      <c r="AV17" s="120"/>
      <c r="AW17" s="697"/>
      <c r="AZ17" s="106" t="s">
        <v>78</v>
      </c>
      <c r="BA17" s="964"/>
      <c r="BB17" s="965"/>
      <c r="BC17" s="120"/>
      <c r="BD17" s="120"/>
      <c r="BE17" s="120"/>
      <c r="BF17" s="120"/>
      <c r="BG17" s="120"/>
      <c r="BH17" s="120"/>
      <c r="BI17" s="697"/>
    </row>
    <row r="18" spans="1:61" ht="15.85" customHeight="1" x14ac:dyDescent="0.25">
      <c r="A18" s="1457"/>
      <c r="B18" s="110" t="s">
        <v>154</v>
      </c>
      <c r="C18" s="111" t="s">
        <v>142</v>
      </c>
      <c r="D18" s="453" t="s">
        <v>1197</v>
      </c>
      <c r="E18" s="122"/>
      <c r="F18" s="122"/>
      <c r="G18" s="122"/>
      <c r="H18" s="122"/>
      <c r="I18" s="1378">
        <f>+'3'!F20</f>
        <v>0</v>
      </c>
      <c r="J18" s="1350"/>
      <c r="K18" s="123">
        <f t="shared" ref="K18:K30" si="1">SUM(E18:J18)</f>
        <v>0</v>
      </c>
      <c r="P18" s="110" t="s">
        <v>154</v>
      </c>
      <c r="Q18" s="111" t="s">
        <v>142</v>
      </c>
      <c r="R18" s="453" t="s">
        <v>440</v>
      </c>
      <c r="S18" s="122"/>
      <c r="T18" s="122"/>
      <c r="U18" s="122"/>
      <c r="V18" s="122"/>
      <c r="W18" s="122"/>
      <c r="X18" s="1350"/>
      <c r="Y18" s="123">
        <f t="shared" ref="Y18:Y30" si="2">SUM(S18:X18)</f>
        <v>0</v>
      </c>
      <c r="AB18" s="110" t="s">
        <v>154</v>
      </c>
      <c r="AC18" s="111" t="s">
        <v>142</v>
      </c>
      <c r="AD18" s="47"/>
      <c r="AE18" s="113">
        <f t="shared" ref="AE18:AE29" si="3">IF($U$3="Standard interim per diem rate",#N/A,+E18-S18)</f>
        <v>0</v>
      </c>
      <c r="AF18" s="113">
        <f t="shared" ref="AF18:AF29" si="4">IF($U$3="Standard interim per diem rate",#N/A,+F18-T18)</f>
        <v>0</v>
      </c>
      <c r="AG18" s="113">
        <f t="shared" ref="AG18:AG29" si="5">IF($U$3="Standard interim per diem rate",#N/A,+G18-U18)</f>
        <v>0</v>
      </c>
      <c r="AH18" s="113">
        <f t="shared" ref="AH18:AH29" si="6">IF($U$3="Standard interim per diem rate",#N/A,+H18-V18)</f>
        <v>0</v>
      </c>
      <c r="AI18" s="113">
        <f>IF($U$3="Standard interim per diem rate",#N/A,+I18-W18)</f>
        <v>0</v>
      </c>
      <c r="AJ18" s="1350"/>
      <c r="AK18" s="123">
        <f t="shared" ref="AK18:AK30" si="7">SUM(AE18:AJ18)</f>
        <v>0</v>
      </c>
      <c r="AN18" s="110" t="s">
        <v>154</v>
      </c>
      <c r="AO18" s="111" t="s">
        <v>142</v>
      </c>
      <c r="AP18" s="47"/>
      <c r="AQ18" s="120"/>
      <c r="AR18" s="120"/>
      <c r="AS18" s="120"/>
      <c r="AT18" s="120"/>
      <c r="AU18" s="120"/>
      <c r="AV18" s="120"/>
      <c r="AW18" s="697"/>
      <c r="AZ18" s="110" t="s">
        <v>154</v>
      </c>
      <c r="BA18" s="111" t="s">
        <v>142</v>
      </c>
      <c r="BB18" s="47"/>
      <c r="BC18" s="120"/>
      <c r="BD18" s="120"/>
      <c r="BE18" s="120"/>
      <c r="BF18" s="120"/>
      <c r="BG18" s="120"/>
      <c r="BH18" s="120"/>
      <c r="BI18" s="697"/>
    </row>
    <row r="19" spans="1:61" ht="15.85" customHeight="1" x14ac:dyDescent="0.25">
      <c r="A19" s="1457"/>
      <c r="B19" s="110" t="s">
        <v>155</v>
      </c>
      <c r="C19" s="124" t="s">
        <v>133</v>
      </c>
      <c r="D19" s="453" t="s">
        <v>440</v>
      </c>
      <c r="E19" s="122"/>
      <c r="F19" s="122"/>
      <c r="G19" s="122"/>
      <c r="H19" s="122"/>
      <c r="I19" s="125"/>
      <c r="J19" s="125"/>
      <c r="K19" s="114">
        <f t="shared" si="1"/>
        <v>0</v>
      </c>
      <c r="P19" s="110" t="s">
        <v>155</v>
      </c>
      <c r="Q19" s="124" t="s">
        <v>133</v>
      </c>
      <c r="R19" s="453" t="s">
        <v>440</v>
      </c>
      <c r="S19" s="122"/>
      <c r="T19" s="122"/>
      <c r="U19" s="122"/>
      <c r="V19" s="122"/>
      <c r="W19" s="125"/>
      <c r="X19" s="125"/>
      <c r="Y19" s="114">
        <f t="shared" si="2"/>
        <v>0</v>
      </c>
      <c r="AB19" s="110" t="s">
        <v>155</v>
      </c>
      <c r="AC19" s="124" t="s">
        <v>133</v>
      </c>
      <c r="AD19" s="47"/>
      <c r="AE19" s="113">
        <f t="shared" si="3"/>
        <v>0</v>
      </c>
      <c r="AF19" s="113">
        <f t="shared" si="4"/>
        <v>0</v>
      </c>
      <c r="AG19" s="113">
        <f t="shared" si="5"/>
        <v>0</v>
      </c>
      <c r="AH19" s="113">
        <f t="shared" si="6"/>
        <v>0</v>
      </c>
      <c r="AI19" s="125"/>
      <c r="AJ19" s="125"/>
      <c r="AK19" s="114">
        <f t="shared" si="7"/>
        <v>0</v>
      </c>
      <c r="AN19" s="110" t="s">
        <v>155</v>
      </c>
      <c r="AO19" s="124" t="s">
        <v>133</v>
      </c>
      <c r="AP19" s="47"/>
      <c r="AQ19" s="120"/>
      <c r="AR19" s="120"/>
      <c r="AS19" s="120"/>
      <c r="AT19" s="120"/>
      <c r="AU19" s="120"/>
      <c r="AV19" s="120"/>
      <c r="AW19" s="697"/>
      <c r="AZ19" s="110" t="s">
        <v>155</v>
      </c>
      <c r="BA19" s="111" t="s">
        <v>133</v>
      </c>
      <c r="BB19" s="47"/>
      <c r="BC19" s="120"/>
      <c r="BD19" s="120"/>
      <c r="BE19" s="120"/>
      <c r="BF19" s="120"/>
      <c r="BG19" s="120"/>
      <c r="BH19" s="120"/>
      <c r="BI19" s="697"/>
    </row>
    <row r="20" spans="1:61" ht="15.85" customHeight="1" x14ac:dyDescent="0.25">
      <c r="A20" s="1457"/>
      <c r="B20" s="110" t="s">
        <v>156</v>
      </c>
      <c r="C20" s="124" t="s">
        <v>134</v>
      </c>
      <c r="D20" s="453" t="s">
        <v>440</v>
      </c>
      <c r="E20" s="122"/>
      <c r="F20" s="122"/>
      <c r="G20" s="122"/>
      <c r="H20" s="122"/>
      <c r="I20" s="125"/>
      <c r="J20" s="125"/>
      <c r="K20" s="114">
        <f t="shared" si="1"/>
        <v>0</v>
      </c>
      <c r="P20" s="110" t="s">
        <v>156</v>
      </c>
      <c r="Q20" s="124" t="s">
        <v>134</v>
      </c>
      <c r="R20" s="453" t="s">
        <v>440</v>
      </c>
      <c r="S20" s="122"/>
      <c r="T20" s="122"/>
      <c r="U20" s="122"/>
      <c r="V20" s="122"/>
      <c r="W20" s="125"/>
      <c r="X20" s="125"/>
      <c r="Y20" s="114">
        <f t="shared" si="2"/>
        <v>0</v>
      </c>
      <c r="AB20" s="110" t="s">
        <v>156</v>
      </c>
      <c r="AC20" s="124" t="s">
        <v>134</v>
      </c>
      <c r="AD20" s="47"/>
      <c r="AE20" s="113">
        <f t="shared" si="3"/>
        <v>0</v>
      </c>
      <c r="AF20" s="113">
        <f t="shared" si="4"/>
        <v>0</v>
      </c>
      <c r="AG20" s="113">
        <f t="shared" si="5"/>
        <v>0</v>
      </c>
      <c r="AH20" s="113">
        <f t="shared" si="6"/>
        <v>0</v>
      </c>
      <c r="AI20" s="125"/>
      <c r="AJ20" s="125"/>
      <c r="AK20" s="114">
        <f t="shared" si="7"/>
        <v>0</v>
      </c>
      <c r="AN20" s="110" t="s">
        <v>156</v>
      </c>
      <c r="AO20" s="124" t="s">
        <v>134</v>
      </c>
      <c r="AP20" s="47"/>
      <c r="AQ20" s="120"/>
      <c r="AR20" s="120"/>
      <c r="AS20" s="120"/>
      <c r="AT20" s="120"/>
      <c r="AU20" s="120"/>
      <c r="AV20" s="120"/>
      <c r="AW20" s="697"/>
      <c r="AZ20" s="110" t="s">
        <v>156</v>
      </c>
      <c r="BA20" s="111" t="s">
        <v>134</v>
      </c>
      <c r="BB20" s="47"/>
      <c r="BC20" s="120"/>
      <c r="BD20" s="120"/>
      <c r="BE20" s="120"/>
      <c r="BF20" s="120"/>
      <c r="BG20" s="120"/>
      <c r="BH20" s="120"/>
      <c r="BI20" s="697"/>
    </row>
    <row r="21" spans="1:61" ht="15.85" customHeight="1" x14ac:dyDescent="0.25">
      <c r="A21" s="1457"/>
      <c r="B21" s="110" t="s">
        <v>157</v>
      </c>
      <c r="C21" s="124" t="s">
        <v>143</v>
      </c>
      <c r="D21" s="453" t="s">
        <v>440</v>
      </c>
      <c r="E21" s="122"/>
      <c r="F21" s="122"/>
      <c r="G21" s="122"/>
      <c r="H21" s="122"/>
      <c r="I21" s="125"/>
      <c r="J21" s="125"/>
      <c r="K21" s="114">
        <f t="shared" si="1"/>
        <v>0</v>
      </c>
      <c r="P21" s="110" t="s">
        <v>157</v>
      </c>
      <c r="Q21" s="124" t="s">
        <v>143</v>
      </c>
      <c r="R21" s="453" t="s">
        <v>440</v>
      </c>
      <c r="S21" s="122"/>
      <c r="T21" s="122"/>
      <c r="U21" s="122"/>
      <c r="V21" s="122"/>
      <c r="W21" s="125"/>
      <c r="X21" s="125"/>
      <c r="Y21" s="114">
        <f t="shared" si="2"/>
        <v>0</v>
      </c>
      <c r="AB21" s="110" t="s">
        <v>157</v>
      </c>
      <c r="AC21" s="124" t="s">
        <v>143</v>
      </c>
      <c r="AD21" s="47"/>
      <c r="AE21" s="113">
        <f t="shared" si="3"/>
        <v>0</v>
      </c>
      <c r="AF21" s="113">
        <f t="shared" si="4"/>
        <v>0</v>
      </c>
      <c r="AG21" s="113">
        <f t="shared" si="5"/>
        <v>0</v>
      </c>
      <c r="AH21" s="113">
        <f t="shared" si="6"/>
        <v>0</v>
      </c>
      <c r="AI21" s="125"/>
      <c r="AJ21" s="125"/>
      <c r="AK21" s="114">
        <f t="shared" si="7"/>
        <v>0</v>
      </c>
      <c r="AN21" s="110" t="s">
        <v>157</v>
      </c>
      <c r="AO21" s="124" t="s">
        <v>143</v>
      </c>
      <c r="AP21" s="47"/>
      <c r="AQ21" s="120"/>
      <c r="AR21" s="120"/>
      <c r="AS21" s="120"/>
      <c r="AT21" s="120"/>
      <c r="AU21" s="120"/>
      <c r="AV21" s="120"/>
      <c r="AW21" s="697"/>
      <c r="AZ21" s="110" t="s">
        <v>157</v>
      </c>
      <c r="BA21" s="111" t="s">
        <v>143</v>
      </c>
      <c r="BB21" s="47"/>
      <c r="BC21" s="120"/>
      <c r="BD21" s="120"/>
      <c r="BE21" s="120"/>
      <c r="BF21" s="120"/>
      <c r="BG21" s="120"/>
      <c r="BH21" s="120"/>
      <c r="BI21" s="697"/>
    </row>
    <row r="22" spans="1:61" ht="15.85" customHeight="1" x14ac:dyDescent="0.25">
      <c r="A22" s="1457"/>
      <c r="B22" s="110" t="s">
        <v>158</v>
      </c>
      <c r="C22" s="124" t="s">
        <v>144</v>
      </c>
      <c r="D22" s="453" t="s">
        <v>440</v>
      </c>
      <c r="E22" s="122"/>
      <c r="F22" s="122"/>
      <c r="G22" s="122"/>
      <c r="H22" s="122"/>
      <c r="I22" s="125"/>
      <c r="J22" s="125"/>
      <c r="K22" s="114">
        <f t="shared" si="1"/>
        <v>0</v>
      </c>
      <c r="P22" s="110" t="s">
        <v>158</v>
      </c>
      <c r="Q22" s="124" t="s">
        <v>144</v>
      </c>
      <c r="R22" s="453" t="s">
        <v>440</v>
      </c>
      <c r="S22" s="122"/>
      <c r="T22" s="122"/>
      <c r="U22" s="122"/>
      <c r="V22" s="122"/>
      <c r="W22" s="125"/>
      <c r="X22" s="125"/>
      <c r="Y22" s="114">
        <f t="shared" si="2"/>
        <v>0</v>
      </c>
      <c r="AB22" s="110" t="s">
        <v>158</v>
      </c>
      <c r="AC22" s="124" t="s">
        <v>144</v>
      </c>
      <c r="AD22" s="47"/>
      <c r="AE22" s="113">
        <f t="shared" si="3"/>
        <v>0</v>
      </c>
      <c r="AF22" s="113">
        <f t="shared" si="4"/>
        <v>0</v>
      </c>
      <c r="AG22" s="113">
        <f t="shared" si="5"/>
        <v>0</v>
      </c>
      <c r="AH22" s="113">
        <f t="shared" si="6"/>
        <v>0</v>
      </c>
      <c r="AI22" s="125"/>
      <c r="AJ22" s="125"/>
      <c r="AK22" s="114">
        <f t="shared" si="7"/>
        <v>0</v>
      </c>
      <c r="AN22" s="110" t="s">
        <v>158</v>
      </c>
      <c r="AO22" s="124" t="s">
        <v>144</v>
      </c>
      <c r="AP22" s="47"/>
      <c r="AQ22" s="120"/>
      <c r="AR22" s="120"/>
      <c r="AS22" s="120"/>
      <c r="AT22" s="120"/>
      <c r="AU22" s="120"/>
      <c r="AV22" s="120"/>
      <c r="AW22" s="697"/>
      <c r="AZ22" s="110" t="s">
        <v>158</v>
      </c>
      <c r="BA22" s="111" t="s">
        <v>144</v>
      </c>
      <c r="BB22" s="47"/>
      <c r="BC22" s="120"/>
      <c r="BD22" s="120"/>
      <c r="BE22" s="120"/>
      <c r="BF22" s="120"/>
      <c r="BG22" s="120"/>
      <c r="BH22" s="120"/>
      <c r="BI22" s="697"/>
    </row>
    <row r="23" spans="1:61" ht="15.85" customHeight="1" x14ac:dyDescent="0.25">
      <c r="A23" s="1457" t="s">
        <v>930</v>
      </c>
      <c r="B23" s="110" t="s">
        <v>159</v>
      </c>
      <c r="C23" s="124" t="s">
        <v>135</v>
      </c>
      <c r="D23" s="453" t="s">
        <v>440</v>
      </c>
      <c r="E23" s="122"/>
      <c r="F23" s="122"/>
      <c r="G23" s="122"/>
      <c r="H23" s="122"/>
      <c r="I23" s="125"/>
      <c r="J23" s="125"/>
      <c r="K23" s="114">
        <f t="shared" si="1"/>
        <v>0</v>
      </c>
      <c r="L23" s="1379" t="s">
        <v>1217</v>
      </c>
      <c r="P23" s="110" t="s">
        <v>159</v>
      </c>
      <c r="Q23" s="124" t="s">
        <v>135</v>
      </c>
      <c r="R23" s="453" t="s">
        <v>440</v>
      </c>
      <c r="S23" s="122"/>
      <c r="T23" s="122"/>
      <c r="U23" s="122"/>
      <c r="V23" s="122"/>
      <c r="W23" s="125"/>
      <c r="X23" s="125"/>
      <c r="Y23" s="114">
        <f t="shared" si="2"/>
        <v>0</v>
      </c>
      <c r="AB23" s="110" t="s">
        <v>159</v>
      </c>
      <c r="AC23" s="124" t="s">
        <v>135</v>
      </c>
      <c r="AD23" s="47"/>
      <c r="AE23" s="113">
        <f t="shared" si="3"/>
        <v>0</v>
      </c>
      <c r="AF23" s="113">
        <f t="shared" si="4"/>
        <v>0</v>
      </c>
      <c r="AG23" s="113">
        <f t="shared" si="5"/>
        <v>0</v>
      </c>
      <c r="AH23" s="113">
        <f t="shared" si="6"/>
        <v>0</v>
      </c>
      <c r="AI23" s="125"/>
      <c r="AJ23" s="125"/>
      <c r="AK23" s="114">
        <f t="shared" si="7"/>
        <v>0</v>
      </c>
      <c r="AN23" s="110" t="s">
        <v>159</v>
      </c>
      <c r="AO23" s="124" t="s">
        <v>135</v>
      </c>
      <c r="AP23" s="47"/>
      <c r="AQ23" s="120"/>
      <c r="AR23" s="120"/>
      <c r="AS23" s="120"/>
      <c r="AT23" s="120"/>
      <c r="AU23" s="120"/>
      <c r="AV23" s="120"/>
      <c r="AW23" s="697"/>
      <c r="AZ23" s="110" t="s">
        <v>159</v>
      </c>
      <c r="BA23" s="111" t="s">
        <v>135</v>
      </c>
      <c r="BB23" s="47"/>
      <c r="BC23" s="120"/>
      <c r="BD23" s="120"/>
      <c r="BE23" s="120"/>
      <c r="BF23" s="120"/>
      <c r="BG23" s="120"/>
      <c r="BH23" s="120"/>
      <c r="BI23" s="697"/>
    </row>
    <row r="24" spans="1:61" ht="15.85" customHeight="1" x14ac:dyDescent="0.25">
      <c r="A24" s="1457"/>
      <c r="B24" s="110" t="s">
        <v>160</v>
      </c>
      <c r="C24" s="124" t="s">
        <v>145</v>
      </c>
      <c r="D24" s="453" t="s">
        <v>440</v>
      </c>
      <c r="E24" s="122"/>
      <c r="F24" s="122"/>
      <c r="G24" s="122"/>
      <c r="H24" s="122"/>
      <c r="I24" s="125"/>
      <c r="J24" s="125"/>
      <c r="K24" s="114">
        <f t="shared" si="1"/>
        <v>0</v>
      </c>
      <c r="P24" s="110" t="s">
        <v>160</v>
      </c>
      <c r="Q24" s="124" t="s">
        <v>145</v>
      </c>
      <c r="R24" s="453" t="s">
        <v>440</v>
      </c>
      <c r="S24" s="122"/>
      <c r="T24" s="122"/>
      <c r="U24" s="122"/>
      <c r="V24" s="122"/>
      <c r="W24" s="125"/>
      <c r="X24" s="125"/>
      <c r="Y24" s="114">
        <f t="shared" si="2"/>
        <v>0</v>
      </c>
      <c r="AB24" s="110" t="s">
        <v>160</v>
      </c>
      <c r="AC24" s="124" t="s">
        <v>145</v>
      </c>
      <c r="AD24" s="47"/>
      <c r="AE24" s="113">
        <f t="shared" si="3"/>
        <v>0</v>
      </c>
      <c r="AF24" s="113">
        <f t="shared" si="4"/>
        <v>0</v>
      </c>
      <c r="AG24" s="113">
        <f t="shared" si="5"/>
        <v>0</v>
      </c>
      <c r="AH24" s="113">
        <f t="shared" si="6"/>
        <v>0</v>
      </c>
      <c r="AI24" s="125"/>
      <c r="AJ24" s="125"/>
      <c r="AK24" s="114">
        <f t="shared" si="7"/>
        <v>0</v>
      </c>
      <c r="AN24" s="110" t="s">
        <v>160</v>
      </c>
      <c r="AO24" s="124" t="s">
        <v>145</v>
      </c>
      <c r="AP24" s="47"/>
      <c r="AQ24" s="120"/>
      <c r="AR24" s="120"/>
      <c r="AS24" s="120"/>
      <c r="AT24" s="120"/>
      <c r="AU24" s="120"/>
      <c r="AV24" s="120"/>
      <c r="AW24" s="697"/>
      <c r="AZ24" s="110" t="s">
        <v>160</v>
      </c>
      <c r="BA24" s="111" t="s">
        <v>145</v>
      </c>
      <c r="BB24" s="47"/>
      <c r="BC24" s="120"/>
      <c r="BD24" s="120"/>
      <c r="BE24" s="120"/>
      <c r="BF24" s="120"/>
      <c r="BG24" s="120"/>
      <c r="BH24" s="120"/>
      <c r="BI24" s="697"/>
    </row>
    <row r="25" spans="1:61" ht="15.85" customHeight="1" x14ac:dyDescent="0.25">
      <c r="A25" s="1457"/>
      <c r="B25" s="110" t="s">
        <v>161</v>
      </c>
      <c r="C25" s="124" t="s">
        <v>136</v>
      </c>
      <c r="D25" s="453" t="s">
        <v>440</v>
      </c>
      <c r="E25" s="122"/>
      <c r="F25" s="122"/>
      <c r="G25" s="122"/>
      <c r="H25" s="122"/>
      <c r="I25" s="125"/>
      <c r="J25" s="125"/>
      <c r="K25" s="114">
        <f t="shared" si="1"/>
        <v>0</v>
      </c>
      <c r="N25" s="107"/>
      <c r="P25" s="110" t="s">
        <v>161</v>
      </c>
      <c r="Q25" s="124" t="s">
        <v>136</v>
      </c>
      <c r="R25" s="453" t="s">
        <v>440</v>
      </c>
      <c r="S25" s="122"/>
      <c r="T25" s="122"/>
      <c r="U25" s="122"/>
      <c r="V25" s="122"/>
      <c r="W25" s="125"/>
      <c r="X25" s="125"/>
      <c r="Y25" s="114">
        <f t="shared" si="2"/>
        <v>0</v>
      </c>
      <c r="AB25" s="110" t="s">
        <v>161</v>
      </c>
      <c r="AC25" s="124" t="s">
        <v>136</v>
      </c>
      <c r="AD25" s="47"/>
      <c r="AE25" s="113">
        <f t="shared" si="3"/>
        <v>0</v>
      </c>
      <c r="AF25" s="113">
        <f t="shared" si="4"/>
        <v>0</v>
      </c>
      <c r="AG25" s="113">
        <f t="shared" si="5"/>
        <v>0</v>
      </c>
      <c r="AH25" s="113">
        <f t="shared" si="6"/>
        <v>0</v>
      </c>
      <c r="AI25" s="125"/>
      <c r="AJ25" s="125"/>
      <c r="AK25" s="114">
        <f t="shared" si="7"/>
        <v>0</v>
      </c>
      <c r="AN25" s="110" t="s">
        <v>161</v>
      </c>
      <c r="AO25" s="124" t="s">
        <v>136</v>
      </c>
      <c r="AP25" s="47"/>
      <c r="AQ25" s="120"/>
      <c r="AR25" s="120"/>
      <c r="AS25" s="120"/>
      <c r="AT25" s="120"/>
      <c r="AU25" s="120"/>
      <c r="AV25" s="120"/>
      <c r="AW25" s="697"/>
      <c r="AZ25" s="110" t="s">
        <v>161</v>
      </c>
      <c r="BA25" s="111" t="s">
        <v>136</v>
      </c>
      <c r="BB25" s="47"/>
      <c r="BC25" s="120"/>
      <c r="BD25" s="120"/>
      <c r="BE25" s="120"/>
      <c r="BF25" s="120"/>
      <c r="BG25" s="120"/>
      <c r="BH25" s="120"/>
      <c r="BI25" s="697"/>
    </row>
    <row r="26" spans="1:61" ht="15.85" customHeight="1" x14ac:dyDescent="0.25">
      <c r="A26" s="1457"/>
      <c r="B26" s="110" t="s">
        <v>164</v>
      </c>
      <c r="C26" s="124" t="s">
        <v>137</v>
      </c>
      <c r="D26" s="453" t="s">
        <v>440</v>
      </c>
      <c r="E26" s="122"/>
      <c r="F26" s="122"/>
      <c r="G26" s="122"/>
      <c r="H26" s="122"/>
      <c r="I26" s="125"/>
      <c r="J26" s="125"/>
      <c r="K26" s="114">
        <f t="shared" si="1"/>
        <v>0</v>
      </c>
      <c r="P26" s="110" t="s">
        <v>164</v>
      </c>
      <c r="Q26" s="124" t="s">
        <v>137</v>
      </c>
      <c r="R26" s="453" t="s">
        <v>440</v>
      </c>
      <c r="S26" s="122"/>
      <c r="T26" s="122"/>
      <c r="U26" s="122"/>
      <c r="V26" s="122"/>
      <c r="W26" s="125"/>
      <c r="X26" s="125"/>
      <c r="Y26" s="114">
        <f t="shared" si="2"/>
        <v>0</v>
      </c>
      <c r="AB26" s="110" t="s">
        <v>164</v>
      </c>
      <c r="AC26" s="124" t="s">
        <v>137</v>
      </c>
      <c r="AD26" s="47"/>
      <c r="AE26" s="113">
        <f t="shared" si="3"/>
        <v>0</v>
      </c>
      <c r="AF26" s="113">
        <f t="shared" si="4"/>
        <v>0</v>
      </c>
      <c r="AG26" s="113">
        <f t="shared" si="5"/>
        <v>0</v>
      </c>
      <c r="AH26" s="113">
        <f t="shared" si="6"/>
        <v>0</v>
      </c>
      <c r="AI26" s="125"/>
      <c r="AJ26" s="125"/>
      <c r="AK26" s="114">
        <f t="shared" si="7"/>
        <v>0</v>
      </c>
      <c r="AN26" s="110" t="s">
        <v>164</v>
      </c>
      <c r="AO26" s="124" t="s">
        <v>137</v>
      </c>
      <c r="AP26" s="47"/>
      <c r="AQ26" s="120"/>
      <c r="AR26" s="120"/>
      <c r="AS26" s="120"/>
      <c r="AT26" s="120"/>
      <c r="AU26" s="120"/>
      <c r="AV26" s="120"/>
      <c r="AW26" s="697"/>
      <c r="AZ26" s="110" t="s">
        <v>164</v>
      </c>
      <c r="BA26" s="111" t="s">
        <v>137</v>
      </c>
      <c r="BB26" s="47"/>
      <c r="BC26" s="120"/>
      <c r="BD26" s="120"/>
      <c r="BE26" s="120"/>
      <c r="BF26" s="120"/>
      <c r="BG26" s="120"/>
      <c r="BH26" s="120"/>
      <c r="BI26" s="697"/>
    </row>
    <row r="27" spans="1:61" ht="15.85" customHeight="1" x14ac:dyDescent="0.25">
      <c r="A27" s="1457"/>
      <c r="B27" s="110" t="s">
        <v>162</v>
      </c>
      <c r="C27" s="124" t="s">
        <v>418</v>
      </c>
      <c r="D27" s="453" t="s">
        <v>572</v>
      </c>
      <c r="E27" s="122"/>
      <c r="F27" s="122"/>
      <c r="G27" s="122"/>
      <c r="H27" s="122"/>
      <c r="I27" s="122"/>
      <c r="J27" s="125"/>
      <c r="K27" s="114">
        <f t="shared" si="1"/>
        <v>0</v>
      </c>
      <c r="L27" s="48" t="str">
        <f>IF(K27='14'!I40,"ok","Not = Sch 14, Pt A")</f>
        <v>ok</v>
      </c>
      <c r="P27" s="110" t="s">
        <v>162</v>
      </c>
      <c r="Q27" s="124" t="s">
        <v>423</v>
      </c>
      <c r="R27" s="453" t="s">
        <v>440</v>
      </c>
      <c r="S27" s="122"/>
      <c r="T27" s="122"/>
      <c r="U27" s="122"/>
      <c r="V27" s="122"/>
      <c r="W27" s="122"/>
      <c r="X27" s="125"/>
      <c r="Y27" s="114">
        <f t="shared" si="2"/>
        <v>0</v>
      </c>
      <c r="AB27" s="110" t="s">
        <v>162</v>
      </c>
      <c r="AC27" s="124" t="s">
        <v>418</v>
      </c>
      <c r="AD27" s="102"/>
      <c r="AE27" s="113">
        <f t="shared" si="3"/>
        <v>0</v>
      </c>
      <c r="AF27" s="113">
        <f t="shared" si="4"/>
        <v>0</v>
      </c>
      <c r="AG27" s="113">
        <f t="shared" si="5"/>
        <v>0</v>
      </c>
      <c r="AH27" s="113">
        <f t="shared" si="6"/>
        <v>0</v>
      </c>
      <c r="AI27" s="113">
        <f>IF($U$3="Standard interim per diem rate",#N/A,+I27-W27)</f>
        <v>0</v>
      </c>
      <c r="AJ27" s="125"/>
      <c r="AK27" s="114">
        <f t="shared" si="7"/>
        <v>0</v>
      </c>
      <c r="AN27" s="110" t="s">
        <v>162</v>
      </c>
      <c r="AO27" s="124" t="s">
        <v>418</v>
      </c>
      <c r="AP27" s="102"/>
      <c r="AQ27" s="120"/>
      <c r="AR27" s="120"/>
      <c r="AS27" s="120"/>
      <c r="AT27" s="120"/>
      <c r="AU27" s="120"/>
      <c r="AV27" s="120"/>
      <c r="AW27" s="697"/>
      <c r="AZ27" s="110" t="s">
        <v>162</v>
      </c>
      <c r="BA27" s="111" t="s">
        <v>418</v>
      </c>
      <c r="BB27" s="102"/>
      <c r="BC27" s="120"/>
      <c r="BD27" s="120"/>
      <c r="BE27" s="120"/>
      <c r="BF27" s="120"/>
      <c r="BG27" s="120"/>
      <c r="BH27" s="120"/>
      <c r="BI27" s="697"/>
    </row>
    <row r="28" spans="1:61" ht="15.85" customHeight="1" x14ac:dyDescent="0.25">
      <c r="A28" s="1457"/>
      <c r="B28" s="110" t="s">
        <v>163</v>
      </c>
      <c r="C28" s="124" t="s">
        <v>1042</v>
      </c>
      <c r="D28" s="1381" t="s">
        <v>1206</v>
      </c>
      <c r="E28" s="122"/>
      <c r="F28" s="122"/>
      <c r="G28" s="122"/>
      <c r="H28" s="122"/>
      <c r="I28" s="122"/>
      <c r="J28" s="125"/>
      <c r="K28" s="114">
        <f>SUM(E28:J28)</f>
        <v>0</v>
      </c>
      <c r="L28" s="1149" t="str">
        <f>IF('11-EXEC'!J$9="Miscellaneous Expense",IF(K28='11-EXEC'!M$40,"ok","Not = Sch 11-EXEC"),"N/A")</f>
        <v>N/A</v>
      </c>
      <c r="M28" s="18" t="s">
        <v>1001</v>
      </c>
      <c r="P28" s="110" t="s">
        <v>163</v>
      </c>
      <c r="Q28" s="124" t="s">
        <v>1042</v>
      </c>
      <c r="R28" s="453"/>
      <c r="S28" s="122"/>
      <c r="T28" s="122"/>
      <c r="U28" s="122"/>
      <c r="V28" s="122"/>
      <c r="W28" s="122"/>
      <c r="X28" s="1241"/>
      <c r="Y28" s="114">
        <f t="shared" si="2"/>
        <v>0</v>
      </c>
      <c r="AB28" s="110" t="s">
        <v>163</v>
      </c>
      <c r="AC28" s="124" t="s">
        <v>1042</v>
      </c>
      <c r="AD28" s="102"/>
      <c r="AE28" s="113">
        <f t="shared" ref="AE28" si="8">IF($U$3="Standard interim per diem rate",#N/A,+E28-S28)</f>
        <v>0</v>
      </c>
      <c r="AF28" s="113">
        <f t="shared" ref="AF28" si="9">IF($U$3="Standard interim per diem rate",#N/A,+F28-T28)</f>
        <v>0</v>
      </c>
      <c r="AG28" s="113">
        <f t="shared" ref="AG28" si="10">IF($U$3="Standard interim per diem rate",#N/A,+G28-U28)</f>
        <v>0</v>
      </c>
      <c r="AH28" s="113">
        <f t="shared" ref="AH28" si="11">IF($U$3="Standard interim per diem rate",#N/A,+H28-V28)</f>
        <v>0</v>
      </c>
      <c r="AI28" s="113">
        <f>IF($U$3="Standard interim per diem rate",#N/A,+I28-W28)</f>
        <v>0</v>
      </c>
      <c r="AJ28" s="125"/>
      <c r="AK28" s="114">
        <f t="shared" ref="AK28" si="12">SUM(AE28:AJ28)</f>
        <v>0</v>
      </c>
      <c r="AN28" s="110" t="s">
        <v>163</v>
      </c>
      <c r="AO28" s="124" t="s">
        <v>1042</v>
      </c>
      <c r="AP28" s="102"/>
      <c r="AQ28" s="120"/>
      <c r="AR28" s="120"/>
      <c r="AS28" s="120"/>
      <c r="AT28" s="120"/>
      <c r="AU28" s="120"/>
      <c r="AV28" s="120"/>
      <c r="AW28" s="697"/>
      <c r="AZ28" s="110" t="s">
        <v>163</v>
      </c>
      <c r="BA28" s="124" t="s">
        <v>1042</v>
      </c>
      <c r="BB28" s="102"/>
      <c r="BC28" s="120"/>
      <c r="BD28" s="120"/>
      <c r="BE28" s="120"/>
      <c r="BF28" s="120"/>
      <c r="BG28" s="120"/>
      <c r="BH28" s="120"/>
      <c r="BI28" s="697"/>
    </row>
    <row r="29" spans="1:61" ht="15.85" customHeight="1" x14ac:dyDescent="0.25">
      <c r="A29" s="1457"/>
      <c r="B29" s="110" t="s">
        <v>528</v>
      </c>
      <c r="C29" s="124" t="s">
        <v>905</v>
      </c>
      <c r="D29" s="47" t="s">
        <v>462</v>
      </c>
      <c r="E29" s="1348">
        <f>'3'!B42</f>
        <v>0</v>
      </c>
      <c r="F29" s="1348">
        <f>'3'!C42</f>
        <v>0</v>
      </c>
      <c r="G29" s="1348">
        <f>'3'!D42</f>
        <v>0</v>
      </c>
      <c r="H29" s="1348">
        <f>'3'!E42</f>
        <v>0</v>
      </c>
      <c r="I29" s="1348">
        <f>'3'!F42</f>
        <v>0</v>
      </c>
      <c r="J29" s="125"/>
      <c r="K29" s="115">
        <f t="shared" si="1"/>
        <v>0</v>
      </c>
      <c r="L29" s="1150"/>
      <c r="M29" s="1151" t="s">
        <v>1002</v>
      </c>
      <c r="P29" s="110" t="s">
        <v>528</v>
      </c>
      <c r="Q29" s="124" t="s">
        <v>905</v>
      </c>
      <c r="R29" s="453" t="s">
        <v>440</v>
      </c>
      <c r="S29" s="122"/>
      <c r="T29" s="122"/>
      <c r="U29" s="122"/>
      <c r="V29" s="122"/>
      <c r="W29" s="122"/>
      <c r="X29" s="125"/>
      <c r="Y29" s="114">
        <f t="shared" si="2"/>
        <v>0</v>
      </c>
      <c r="AB29" s="110" t="s">
        <v>528</v>
      </c>
      <c r="AC29" s="124" t="s">
        <v>905</v>
      </c>
      <c r="AD29" s="47"/>
      <c r="AE29" s="113">
        <f t="shared" si="3"/>
        <v>0</v>
      </c>
      <c r="AF29" s="113">
        <f t="shared" si="4"/>
        <v>0</v>
      </c>
      <c r="AG29" s="113">
        <f t="shared" si="5"/>
        <v>0</v>
      </c>
      <c r="AH29" s="113">
        <f t="shared" si="6"/>
        <v>0</v>
      </c>
      <c r="AI29" s="113">
        <f>IF($U$3="Standard interim per diem rate",#N/A,+I29-W29)</f>
        <v>0</v>
      </c>
      <c r="AJ29" s="125"/>
      <c r="AK29" s="115">
        <f t="shared" si="7"/>
        <v>0</v>
      </c>
      <c r="AN29" s="110" t="s">
        <v>528</v>
      </c>
      <c r="AO29" s="124" t="s">
        <v>905</v>
      </c>
      <c r="AP29" s="47"/>
      <c r="AQ29" s="120"/>
      <c r="AR29" s="120"/>
      <c r="AS29" s="120"/>
      <c r="AT29" s="120"/>
      <c r="AU29" s="120"/>
      <c r="AV29" s="120"/>
      <c r="AW29" s="697"/>
      <c r="AZ29" s="110" t="s">
        <v>528</v>
      </c>
      <c r="BA29" s="124" t="s">
        <v>905</v>
      </c>
      <c r="BB29" s="47"/>
      <c r="BC29" s="120"/>
      <c r="BD29" s="120"/>
      <c r="BE29" s="120"/>
      <c r="BF29" s="120"/>
      <c r="BG29" s="120"/>
      <c r="BH29" s="120"/>
      <c r="BI29" s="697"/>
    </row>
    <row r="30" spans="1:61" s="202" customFormat="1" ht="15.85" customHeight="1" x14ac:dyDescent="0.25">
      <c r="A30" s="1457"/>
      <c r="B30" s="110" t="s">
        <v>906</v>
      </c>
      <c r="C30" s="116" t="s">
        <v>151</v>
      </c>
      <c r="D30" s="50"/>
      <c r="E30" s="117">
        <f>SUM(E18:E29)</f>
        <v>0</v>
      </c>
      <c r="F30" s="117">
        <f>SUM(F18:F29)</f>
        <v>0</v>
      </c>
      <c r="G30" s="117">
        <f>SUM(G18:G29)</f>
        <v>0</v>
      </c>
      <c r="H30" s="117">
        <f>SUM(H18:H29)</f>
        <v>0</v>
      </c>
      <c r="I30" s="117">
        <f>SUM(I18:I29)</f>
        <v>0</v>
      </c>
      <c r="J30" s="134"/>
      <c r="K30" s="127">
        <f t="shared" si="1"/>
        <v>0</v>
      </c>
      <c r="L30" s="51"/>
      <c r="M30" s="107"/>
      <c r="O30" s="107"/>
      <c r="P30" s="110" t="s">
        <v>906</v>
      </c>
      <c r="Q30" s="116" t="s">
        <v>151</v>
      </c>
      <c r="R30" s="495"/>
      <c r="S30" s="117">
        <f>SUM(S18:S29)</f>
        <v>0</v>
      </c>
      <c r="T30" s="117">
        <f>SUM(T18:T29)</f>
        <v>0</v>
      </c>
      <c r="U30" s="117">
        <f>SUM(U18:U29)</f>
        <v>0</v>
      </c>
      <c r="V30" s="117">
        <f>SUM(V18:V29)</f>
        <v>0</v>
      </c>
      <c r="W30" s="117">
        <f>SUM(W18:W29)</f>
        <v>0</v>
      </c>
      <c r="X30" s="134"/>
      <c r="Y30" s="127">
        <f t="shared" si="2"/>
        <v>0</v>
      </c>
      <c r="Z30" s="107"/>
      <c r="AA30" s="107"/>
      <c r="AB30" s="110" t="s">
        <v>906</v>
      </c>
      <c r="AC30" s="116" t="s">
        <v>151</v>
      </c>
      <c r="AD30" s="50"/>
      <c r="AE30" s="117">
        <f>SUM(AE18:AE29)</f>
        <v>0</v>
      </c>
      <c r="AF30" s="117">
        <f>SUM(AF18:AF29)</f>
        <v>0</v>
      </c>
      <c r="AG30" s="117">
        <f>SUM(AG18:AG29)</f>
        <v>0</v>
      </c>
      <c r="AH30" s="117">
        <f>SUM(AH18:AH29)</f>
        <v>0</v>
      </c>
      <c r="AI30" s="117">
        <f>SUM(AI18:AI29)</f>
        <v>0</v>
      </c>
      <c r="AJ30" s="134"/>
      <c r="AK30" s="127">
        <f t="shared" si="7"/>
        <v>0</v>
      </c>
      <c r="AN30" s="110" t="s">
        <v>906</v>
      </c>
      <c r="AO30" s="116" t="s">
        <v>151</v>
      </c>
      <c r="AP30" s="50"/>
      <c r="AQ30" s="579">
        <f>IF($U$3="Standard interim per diem rate",#N/A,IF(E30&gt;S30*1.1,E30-S30*1.1,0))</f>
        <v>0</v>
      </c>
      <c r="AR30" s="579">
        <f>IF($U$3="Standard interim per diem rate",#N/A,IF(F30&gt;T30*1.1,F30-T30*1.1,0))</f>
        <v>0</v>
      </c>
      <c r="AS30" s="579">
        <f>IF($U$3="Standard interim per diem rate",#N/A,IF(G30&gt;U30*1.1,G30-U30*1.1,0))</f>
        <v>0</v>
      </c>
      <c r="AT30" s="579">
        <f>IF($U$3="Standard interim per diem rate",#N/A,IF(H30&gt;V30*1.1,H30-V30*1.1,0))</f>
        <v>0</v>
      </c>
      <c r="AU30" s="579">
        <f>IF($U$3="Standard interim per diem rate",#N/A,IF(I30&gt;W30*1.1,I30-W30*1.1,0))</f>
        <v>0</v>
      </c>
      <c r="AV30" s="120"/>
      <c r="AW30" s="704">
        <f>SUM(AQ30:AV30)</f>
        <v>0</v>
      </c>
      <c r="AZ30" s="110" t="s">
        <v>906</v>
      </c>
      <c r="BA30" s="116" t="s">
        <v>151</v>
      </c>
      <c r="BB30" s="50"/>
      <c r="BC30" s="120"/>
      <c r="BD30" s="120"/>
      <c r="BE30" s="120"/>
      <c r="BF30" s="120"/>
      <c r="BG30" s="120"/>
      <c r="BH30" s="120"/>
      <c r="BI30" s="704">
        <f>IF($U$3="Standard interim per diem rate",#N/A,IF(K30&gt;Y30*1.1,K30-Y30*1.1,0))</f>
        <v>0</v>
      </c>
    </row>
    <row r="31" spans="1:61" ht="15.85" customHeight="1" x14ac:dyDescent="0.25">
      <c r="A31" s="1457"/>
      <c r="B31" s="126" t="s">
        <v>79</v>
      </c>
      <c r="C31" s="128"/>
      <c r="D31" s="50"/>
      <c r="E31" s="135"/>
      <c r="F31" s="135"/>
      <c r="G31" s="135"/>
      <c r="H31" s="135"/>
      <c r="I31" s="125"/>
      <c r="J31" s="125"/>
      <c r="K31" s="136"/>
      <c r="L31" s="49"/>
      <c r="P31" s="126" t="s">
        <v>79</v>
      </c>
      <c r="Q31" s="128"/>
      <c r="R31" s="495"/>
      <c r="S31" s="135"/>
      <c r="T31" s="135"/>
      <c r="U31" s="135"/>
      <c r="V31" s="135"/>
      <c r="W31" s="125"/>
      <c r="X31" s="125"/>
      <c r="Y31" s="136"/>
      <c r="AB31" s="126" t="s">
        <v>79</v>
      </c>
      <c r="AC31" s="128"/>
      <c r="AD31" s="50"/>
      <c r="AE31" s="135"/>
      <c r="AF31" s="135"/>
      <c r="AG31" s="135"/>
      <c r="AH31" s="135"/>
      <c r="AI31" s="125"/>
      <c r="AJ31" s="125"/>
      <c r="AK31" s="136"/>
      <c r="AN31" s="126" t="s">
        <v>79</v>
      </c>
      <c r="AO31" s="128"/>
      <c r="AP31" s="50"/>
      <c r="AQ31" s="120"/>
      <c r="AR31" s="120"/>
      <c r="AS31" s="120"/>
      <c r="AT31" s="120"/>
      <c r="AU31" s="120"/>
      <c r="AV31" s="120"/>
      <c r="AW31" s="697"/>
      <c r="AZ31" s="126" t="s">
        <v>79</v>
      </c>
      <c r="BA31" s="128"/>
      <c r="BB31" s="50"/>
      <c r="BC31" s="120"/>
      <c r="BD31" s="120"/>
      <c r="BE31" s="120"/>
      <c r="BF31" s="120"/>
      <c r="BG31" s="120"/>
      <c r="BH31" s="120"/>
      <c r="BI31" s="697"/>
    </row>
    <row r="32" spans="1:61" ht="15.85" customHeight="1" x14ac:dyDescent="0.25">
      <c r="A32" s="1457"/>
      <c r="B32" s="110" t="s">
        <v>154</v>
      </c>
      <c r="C32" s="124" t="s">
        <v>150</v>
      </c>
      <c r="D32" s="453" t="s">
        <v>440</v>
      </c>
      <c r="E32" s="122"/>
      <c r="F32" s="122"/>
      <c r="G32" s="122"/>
      <c r="H32" s="122"/>
      <c r="I32" s="125"/>
      <c r="J32" s="125"/>
      <c r="K32" s="114">
        <f>SUM(E32:J32)</f>
        <v>0</v>
      </c>
      <c r="L32" s="49"/>
      <c r="P32" s="110" t="s">
        <v>154</v>
      </c>
      <c r="Q32" s="124" t="s">
        <v>150</v>
      </c>
      <c r="R32" s="453" t="s">
        <v>440</v>
      </c>
      <c r="S32" s="122"/>
      <c r="T32" s="122"/>
      <c r="U32" s="122"/>
      <c r="V32" s="122"/>
      <c r="W32" s="125"/>
      <c r="X32" s="125"/>
      <c r="Y32" s="114">
        <f>SUM(S32:X32)</f>
        <v>0</v>
      </c>
      <c r="AB32" s="110" t="s">
        <v>154</v>
      </c>
      <c r="AC32" s="124" t="s">
        <v>150</v>
      </c>
      <c r="AD32" s="47"/>
      <c r="AE32" s="113">
        <f t="shared" ref="AE32:AH33" si="13">IF($U$3="Standard interim per diem rate",#N/A,+E32-S32)</f>
        <v>0</v>
      </c>
      <c r="AF32" s="113">
        <f t="shared" si="13"/>
        <v>0</v>
      </c>
      <c r="AG32" s="113">
        <f t="shared" si="13"/>
        <v>0</v>
      </c>
      <c r="AH32" s="113">
        <f t="shared" si="13"/>
        <v>0</v>
      </c>
      <c r="AI32" s="125"/>
      <c r="AJ32" s="125"/>
      <c r="AK32" s="114">
        <f>SUM(AE32:AJ32)</f>
        <v>0</v>
      </c>
      <c r="AN32" s="110" t="s">
        <v>154</v>
      </c>
      <c r="AO32" s="124" t="s">
        <v>150</v>
      </c>
      <c r="AP32" s="47"/>
      <c r="AQ32" s="120"/>
      <c r="AR32" s="120"/>
      <c r="AS32" s="120"/>
      <c r="AT32" s="120"/>
      <c r="AU32" s="120"/>
      <c r="AV32" s="120"/>
      <c r="AW32" s="697"/>
      <c r="AZ32" s="110" t="s">
        <v>154</v>
      </c>
      <c r="BA32" s="111" t="s">
        <v>150</v>
      </c>
      <c r="BB32" s="47"/>
      <c r="BC32" s="120"/>
      <c r="BD32" s="120"/>
      <c r="BE32" s="120"/>
      <c r="BF32" s="120"/>
      <c r="BG32" s="120"/>
      <c r="BH32" s="120"/>
      <c r="BI32" s="697"/>
    </row>
    <row r="33" spans="1:61" ht="15.85" customHeight="1" x14ac:dyDescent="0.25">
      <c r="A33" s="1457"/>
      <c r="B33" s="110" t="s">
        <v>155</v>
      </c>
      <c r="C33" s="124" t="s">
        <v>138</v>
      </c>
      <c r="D33" s="453" t="s">
        <v>440</v>
      </c>
      <c r="E33" s="122"/>
      <c r="F33" s="122"/>
      <c r="G33" s="122"/>
      <c r="H33" s="122"/>
      <c r="I33" s="125"/>
      <c r="J33" s="125"/>
      <c r="K33" s="115">
        <f>SUM(E33:J33)</f>
        <v>0</v>
      </c>
      <c r="L33" s="49"/>
      <c r="P33" s="110" t="s">
        <v>155</v>
      </c>
      <c r="Q33" s="124" t="s">
        <v>138</v>
      </c>
      <c r="R33" s="453" t="s">
        <v>440</v>
      </c>
      <c r="S33" s="122"/>
      <c r="T33" s="122"/>
      <c r="U33" s="122"/>
      <c r="V33" s="122"/>
      <c r="W33" s="125"/>
      <c r="X33" s="125"/>
      <c r="Y33" s="114">
        <f>SUM(S33:X33)</f>
        <v>0</v>
      </c>
      <c r="AB33" s="110" t="s">
        <v>155</v>
      </c>
      <c r="AC33" s="124" t="s">
        <v>138</v>
      </c>
      <c r="AD33" s="47"/>
      <c r="AE33" s="113">
        <f t="shared" si="13"/>
        <v>0</v>
      </c>
      <c r="AF33" s="113">
        <f t="shared" si="13"/>
        <v>0</v>
      </c>
      <c r="AG33" s="113">
        <f t="shared" si="13"/>
        <v>0</v>
      </c>
      <c r="AH33" s="113">
        <f t="shared" si="13"/>
        <v>0</v>
      </c>
      <c r="AI33" s="125"/>
      <c r="AJ33" s="125"/>
      <c r="AK33" s="115">
        <f>SUM(AE33:AJ33)</f>
        <v>0</v>
      </c>
      <c r="AN33" s="110" t="s">
        <v>155</v>
      </c>
      <c r="AO33" s="124" t="s">
        <v>138</v>
      </c>
      <c r="AP33" s="47"/>
      <c r="AQ33" s="120"/>
      <c r="AR33" s="120"/>
      <c r="AS33" s="120"/>
      <c r="AT33" s="120"/>
      <c r="AU33" s="120"/>
      <c r="AV33" s="120"/>
      <c r="AW33" s="697"/>
      <c r="AZ33" s="110" t="s">
        <v>155</v>
      </c>
      <c r="BA33" s="111" t="s">
        <v>138</v>
      </c>
      <c r="BB33" s="47"/>
      <c r="BC33" s="120"/>
      <c r="BD33" s="120"/>
      <c r="BE33" s="120"/>
      <c r="BF33" s="120"/>
      <c r="BG33" s="120"/>
      <c r="BH33" s="120"/>
      <c r="BI33" s="697"/>
    </row>
    <row r="34" spans="1:61" s="202" customFormat="1" ht="15.85" customHeight="1" x14ac:dyDescent="0.35">
      <c r="A34" s="1457" t="s">
        <v>930</v>
      </c>
      <c r="B34" s="110" t="s">
        <v>156</v>
      </c>
      <c r="C34" s="702" t="s">
        <v>282</v>
      </c>
      <c r="D34" s="495"/>
      <c r="E34" s="117">
        <f>SUM(E32:E33)</f>
        <v>0</v>
      </c>
      <c r="F34" s="117">
        <f>SUM(F32:F33)</f>
        <v>0</v>
      </c>
      <c r="G34" s="117">
        <f>SUM(G32:G33)</f>
        <v>0</v>
      </c>
      <c r="H34" s="117">
        <f>SUM(H32:H33)</f>
        <v>0</v>
      </c>
      <c r="I34" s="134"/>
      <c r="J34" s="134"/>
      <c r="K34" s="127">
        <f>SUM(E34:J34)</f>
        <v>0</v>
      </c>
      <c r="L34" s="534"/>
      <c r="M34" s="534"/>
      <c r="N34" s="107"/>
      <c r="O34" s="107"/>
      <c r="P34" s="110" t="s">
        <v>156</v>
      </c>
      <c r="Q34" s="116" t="s">
        <v>282</v>
      </c>
      <c r="R34" s="495"/>
      <c r="S34" s="117">
        <f>SUM(S32:S33)</f>
        <v>0</v>
      </c>
      <c r="T34" s="117">
        <f>SUM(T32:T33)</f>
        <v>0</v>
      </c>
      <c r="U34" s="117">
        <f>SUM(U32:U33)</f>
        <v>0</v>
      </c>
      <c r="V34" s="117">
        <f>SUM(V32:V33)</f>
        <v>0</v>
      </c>
      <c r="W34" s="134"/>
      <c r="X34" s="134"/>
      <c r="Y34" s="127">
        <f>SUM(S34:X34)</f>
        <v>0</v>
      </c>
      <c r="Z34" s="107"/>
      <c r="AA34" s="107"/>
      <c r="AB34" s="110" t="s">
        <v>156</v>
      </c>
      <c r="AC34" s="116" t="s">
        <v>282</v>
      </c>
      <c r="AD34" s="50"/>
      <c r="AE34" s="117">
        <f>SUM(AE32:AE33)</f>
        <v>0</v>
      </c>
      <c r="AF34" s="117">
        <f>SUM(AF32:AF33)</f>
        <v>0</v>
      </c>
      <c r="AG34" s="117">
        <f>SUM(AG32:AG33)</f>
        <v>0</v>
      </c>
      <c r="AH34" s="117">
        <f>SUM(AH32:AH33)</f>
        <v>0</v>
      </c>
      <c r="AI34" s="134"/>
      <c r="AJ34" s="134"/>
      <c r="AK34" s="127">
        <f>SUM(AE34:AJ34)</f>
        <v>0</v>
      </c>
      <c r="AN34" s="110" t="s">
        <v>156</v>
      </c>
      <c r="AO34" s="116" t="s">
        <v>282</v>
      </c>
      <c r="AP34" s="50"/>
      <c r="AQ34" s="579">
        <f>IF($U$3="Standard interim per diem rate",#N/A,IF(E34&gt;S34*1.1,E34-S34*1.1,0))</f>
        <v>0</v>
      </c>
      <c r="AR34" s="579">
        <f>IF($U$3="Standard interim per diem rate",#N/A,IF(F34&gt;T34*1.1,F34-T34*1.1,0))</f>
        <v>0</v>
      </c>
      <c r="AS34" s="579">
        <f>IF($U$3="Standard interim per diem rate",#N/A,IF(G34&gt;U34*1.1,G34-U34*1.1,0))</f>
        <v>0</v>
      </c>
      <c r="AT34" s="579">
        <f>IF($U$3="Standard interim per diem rate",#N/A,IF(H34&gt;V34*1.1,H34-V34*1.1,0))</f>
        <v>0</v>
      </c>
      <c r="AU34" s="120"/>
      <c r="AV34" s="120"/>
      <c r="AW34" s="704">
        <f>SUM(AQ34:AV34)</f>
        <v>0</v>
      </c>
      <c r="AZ34" s="110" t="s">
        <v>156</v>
      </c>
      <c r="BA34" s="116" t="s">
        <v>282</v>
      </c>
      <c r="BB34" s="50"/>
      <c r="BC34" s="120"/>
      <c r="BD34" s="120"/>
      <c r="BE34" s="120"/>
      <c r="BF34" s="120"/>
      <c r="BG34" s="120"/>
      <c r="BH34" s="120"/>
      <c r="BI34" s="704">
        <f>IF($U$3="Standard interim per diem rate",#N/A,IF(K34&gt;Y34*1.1,K34-Y34*1.1,0))</f>
        <v>0</v>
      </c>
    </row>
    <row r="35" spans="1:61" ht="15.85" customHeight="1" x14ac:dyDescent="0.25">
      <c r="A35" s="1457"/>
      <c r="B35" s="126" t="s">
        <v>80</v>
      </c>
      <c r="C35" s="128"/>
      <c r="D35" s="495"/>
      <c r="E35" s="125"/>
      <c r="F35" s="125"/>
      <c r="G35" s="125"/>
      <c r="H35" s="125"/>
      <c r="I35" s="125"/>
      <c r="J35" s="125"/>
      <c r="K35" s="256"/>
      <c r="L35" s="509" t="s">
        <v>454</v>
      </c>
      <c r="M35" s="509"/>
      <c r="N35" s="95"/>
      <c r="P35" s="126" t="s">
        <v>80</v>
      </c>
      <c r="Q35" s="128"/>
      <c r="R35" s="495"/>
      <c r="S35" s="125"/>
      <c r="T35" s="125"/>
      <c r="U35" s="125"/>
      <c r="V35" s="125"/>
      <c r="W35" s="125"/>
      <c r="X35" s="125"/>
      <c r="Y35" s="256"/>
      <c r="AB35" s="126" t="s">
        <v>80</v>
      </c>
      <c r="AC35" s="128"/>
      <c r="AD35" s="50"/>
      <c r="AE35" s="125"/>
      <c r="AF35" s="125"/>
      <c r="AG35" s="125"/>
      <c r="AH35" s="125"/>
      <c r="AI35" s="125"/>
      <c r="AJ35" s="125"/>
      <c r="AK35" s="256"/>
      <c r="AN35" s="126" t="s">
        <v>80</v>
      </c>
      <c r="AO35" s="128"/>
      <c r="AP35" s="50"/>
      <c r="AQ35" s="120"/>
      <c r="AR35" s="120"/>
      <c r="AS35" s="120"/>
      <c r="AT35" s="120"/>
      <c r="AU35" s="120"/>
      <c r="AV35" s="120"/>
      <c r="AW35" s="697"/>
      <c r="AZ35" s="126" t="s">
        <v>80</v>
      </c>
      <c r="BA35" s="128"/>
      <c r="BB35" s="50"/>
      <c r="BC35" s="120"/>
      <c r="BD35" s="120"/>
      <c r="BE35" s="120"/>
      <c r="BF35" s="120"/>
      <c r="BG35" s="120"/>
      <c r="BH35" s="120"/>
      <c r="BI35" s="697"/>
    </row>
    <row r="36" spans="1:61" ht="15.85" customHeight="1" x14ac:dyDescent="0.25">
      <c r="A36" s="1457"/>
      <c r="B36" s="110" t="s">
        <v>154</v>
      </c>
      <c r="C36" s="124" t="s">
        <v>76</v>
      </c>
      <c r="D36" s="453" t="s">
        <v>139</v>
      </c>
      <c r="E36" s="125"/>
      <c r="F36" s="125"/>
      <c r="G36" s="125"/>
      <c r="H36" s="125"/>
      <c r="I36" s="125"/>
      <c r="J36" s="113">
        <f>'6'!L23</f>
        <v>0</v>
      </c>
      <c r="K36" s="114">
        <f>SUM(E36:J36)</f>
        <v>0</v>
      </c>
      <c r="L36" s="539" t="s">
        <v>426</v>
      </c>
      <c r="M36" s="580">
        <f>IFERROR(H44/(K44-J44-H44),0)</f>
        <v>0</v>
      </c>
      <c r="N36" s="565"/>
      <c r="P36" s="110" t="s">
        <v>154</v>
      </c>
      <c r="Q36" s="124" t="s">
        <v>76</v>
      </c>
      <c r="R36" s="453" t="s">
        <v>440</v>
      </c>
      <c r="S36" s="125"/>
      <c r="T36" s="125"/>
      <c r="U36" s="125"/>
      <c r="V36" s="125"/>
      <c r="W36" s="125"/>
      <c r="X36" s="122"/>
      <c r="Y36" s="695">
        <f>SUM(S36:X36)</f>
        <v>0</v>
      </c>
      <c r="AB36" s="110" t="s">
        <v>154</v>
      </c>
      <c r="AC36" s="124" t="s">
        <v>76</v>
      </c>
      <c r="AD36" s="47"/>
      <c r="AE36" s="125"/>
      <c r="AF36" s="125"/>
      <c r="AG36" s="125"/>
      <c r="AH36" s="125"/>
      <c r="AI36" s="125"/>
      <c r="AJ36" s="113">
        <f>IF($U$3="Standard interim per diem rate",#N/A,+J36-X36)</f>
        <v>0</v>
      </c>
      <c r="AK36" s="114">
        <f>SUM(AE36:AJ36)</f>
        <v>0</v>
      </c>
      <c r="AN36" s="110" t="s">
        <v>154</v>
      </c>
      <c r="AO36" s="124" t="s">
        <v>76</v>
      </c>
      <c r="AP36" s="47"/>
      <c r="AQ36" s="120"/>
      <c r="AR36" s="120"/>
      <c r="AS36" s="120"/>
      <c r="AT36" s="120"/>
      <c r="AU36" s="120"/>
      <c r="AV36" s="120"/>
      <c r="AW36" s="697"/>
      <c r="AZ36" s="110" t="s">
        <v>154</v>
      </c>
      <c r="BA36" s="111" t="s">
        <v>76</v>
      </c>
      <c r="BB36" s="47"/>
      <c r="BC36" s="120"/>
      <c r="BD36" s="120"/>
      <c r="BE36" s="120"/>
      <c r="BF36" s="120"/>
      <c r="BG36" s="120"/>
      <c r="BH36" s="120"/>
      <c r="BI36" s="697"/>
    </row>
    <row r="37" spans="1:61" ht="15.85" customHeight="1" x14ac:dyDescent="0.25">
      <c r="A37" s="1457"/>
      <c r="B37" s="110" t="s">
        <v>155</v>
      </c>
      <c r="C37" s="124" t="s">
        <v>146</v>
      </c>
      <c r="D37" s="453" t="s">
        <v>676</v>
      </c>
      <c r="E37" s="125"/>
      <c r="F37" s="125"/>
      <c r="G37" s="125"/>
      <c r="H37" s="125"/>
      <c r="I37" s="125"/>
      <c r="J37" s="1351">
        <f>+'14'!H40</f>
        <v>0</v>
      </c>
      <c r="K37" s="115">
        <f>SUM(E37:J37)</f>
        <v>0</v>
      </c>
      <c r="L37" s="95" t="s">
        <v>425</v>
      </c>
      <c r="M37" s="581">
        <v>0.13</v>
      </c>
      <c r="N37" s="95"/>
      <c r="P37" s="110" t="s">
        <v>155</v>
      </c>
      <c r="Q37" s="124" t="s">
        <v>146</v>
      </c>
      <c r="R37" s="453" t="s">
        <v>440</v>
      </c>
      <c r="S37" s="125"/>
      <c r="T37" s="125"/>
      <c r="U37" s="125"/>
      <c r="V37" s="125"/>
      <c r="W37" s="125"/>
      <c r="X37" s="122"/>
      <c r="Y37" s="695">
        <f>SUM(S37:X37)</f>
        <v>0</v>
      </c>
      <c r="AB37" s="110" t="s">
        <v>155</v>
      </c>
      <c r="AC37" s="124" t="s">
        <v>146</v>
      </c>
      <c r="AD37" s="47"/>
      <c r="AE37" s="125"/>
      <c r="AF37" s="125"/>
      <c r="AG37" s="125"/>
      <c r="AH37" s="125"/>
      <c r="AI37" s="125"/>
      <c r="AJ37" s="113">
        <f>IF($U$3="Standard interim per diem rate",#N/A,+J37-X37)</f>
        <v>0</v>
      </c>
      <c r="AK37" s="115">
        <f>SUM(AE37:AJ37)</f>
        <v>0</v>
      </c>
      <c r="AN37" s="110" t="s">
        <v>155</v>
      </c>
      <c r="AO37" s="124" t="s">
        <v>146</v>
      </c>
      <c r="AP37" s="47"/>
      <c r="AQ37" s="120"/>
      <c r="AR37" s="120"/>
      <c r="AS37" s="120"/>
      <c r="AT37" s="120"/>
      <c r="AU37" s="120"/>
      <c r="AV37" s="120"/>
      <c r="AW37" s="697"/>
      <c r="AZ37" s="110" t="s">
        <v>155</v>
      </c>
      <c r="BA37" s="111" t="s">
        <v>146</v>
      </c>
      <c r="BB37" s="47"/>
      <c r="BC37" s="120"/>
      <c r="BD37" s="120"/>
      <c r="BE37" s="120"/>
      <c r="BF37" s="120"/>
      <c r="BG37" s="120"/>
      <c r="BH37" s="120"/>
      <c r="BI37" s="697"/>
    </row>
    <row r="38" spans="1:61" s="202" customFormat="1" ht="15.85" customHeight="1" x14ac:dyDescent="0.25">
      <c r="A38" s="1457"/>
      <c r="B38" s="110" t="s">
        <v>156</v>
      </c>
      <c r="C38" s="116" t="s">
        <v>152</v>
      </c>
      <c r="D38" s="495"/>
      <c r="E38" s="134"/>
      <c r="F38" s="134"/>
      <c r="G38" s="134"/>
      <c r="H38" s="134"/>
      <c r="I38" s="134"/>
      <c r="J38" s="117">
        <f>SUM(J36:J37)</f>
        <v>0</v>
      </c>
      <c r="K38" s="127">
        <f>SUM(K36+K37)</f>
        <v>0</v>
      </c>
      <c r="L38" s="95" t="s">
        <v>250</v>
      </c>
      <c r="M38" s="510" t="str">
        <f>IF(M36&lt;=M37,"ok","not ok")</f>
        <v>ok</v>
      </c>
      <c r="N38" s="215"/>
      <c r="O38" s="107"/>
      <c r="P38" s="110" t="s">
        <v>156</v>
      </c>
      <c r="Q38" s="116" t="s">
        <v>152</v>
      </c>
      <c r="R38" s="495"/>
      <c r="S38" s="125"/>
      <c r="T38" s="125"/>
      <c r="U38" s="125"/>
      <c r="V38" s="125"/>
      <c r="W38" s="125"/>
      <c r="X38" s="117">
        <f>SUM(X36:X37)</f>
        <v>0</v>
      </c>
      <c r="Y38" s="696">
        <f>SUM(Y36:Y37)</f>
        <v>0</v>
      </c>
      <c r="Z38" s="107"/>
      <c r="AA38" s="107"/>
      <c r="AB38" s="110" t="s">
        <v>156</v>
      </c>
      <c r="AC38" s="116" t="s">
        <v>152</v>
      </c>
      <c r="AD38" s="50"/>
      <c r="AE38" s="134"/>
      <c r="AF38" s="134"/>
      <c r="AG38" s="134"/>
      <c r="AH38" s="134"/>
      <c r="AI38" s="134"/>
      <c r="AJ38" s="117">
        <f>SUM(AJ36:AJ37)</f>
        <v>0</v>
      </c>
      <c r="AK38" s="127">
        <f>SUM(AK36+AK37)</f>
        <v>0</v>
      </c>
      <c r="AN38" s="110" t="s">
        <v>156</v>
      </c>
      <c r="AO38" s="116" t="s">
        <v>152</v>
      </c>
      <c r="AP38" s="50"/>
      <c r="AQ38" s="120"/>
      <c r="AR38" s="120"/>
      <c r="AS38" s="120"/>
      <c r="AT38" s="120"/>
      <c r="AU38" s="120"/>
      <c r="AV38" s="579">
        <f>IF($U$3="Standard interim per diem rate",#N/A,IF(J38&gt;X38*1.1,J38-X38*1.1,0))</f>
        <v>0</v>
      </c>
      <c r="AW38" s="704">
        <f>SUM(AQ38:AV38)</f>
        <v>0</v>
      </c>
      <c r="AZ38" s="110" t="s">
        <v>156</v>
      </c>
      <c r="BA38" s="116" t="s">
        <v>152</v>
      </c>
      <c r="BB38" s="50"/>
      <c r="BC38" s="120"/>
      <c r="BD38" s="120"/>
      <c r="BE38" s="120"/>
      <c r="BF38" s="120"/>
      <c r="BG38" s="120"/>
      <c r="BH38" s="120"/>
      <c r="BI38" s="704">
        <f>IF($U$3="Standard interim per diem rate",#N/A,IF(K38&gt;Y38*1.1,K38-Y38*1.1,0))</f>
        <v>0</v>
      </c>
    </row>
    <row r="39" spans="1:61" ht="15.85" customHeight="1" x14ac:dyDescent="0.25">
      <c r="A39" s="1457"/>
      <c r="B39" s="126" t="s">
        <v>153</v>
      </c>
      <c r="C39" s="128"/>
      <c r="D39" s="453"/>
      <c r="E39" s="125"/>
      <c r="F39" s="125"/>
      <c r="G39" s="125"/>
      <c r="H39" s="125"/>
      <c r="I39" s="125"/>
      <c r="J39" s="125"/>
      <c r="K39" s="256"/>
      <c r="L39" s="540" t="s">
        <v>501</v>
      </c>
      <c r="M39" s="566">
        <f>IF(M36&gt;=13%,(M36-M37)*(K44-J44-H44),0)</f>
        <v>0</v>
      </c>
      <c r="N39" s="95"/>
      <c r="P39" s="126" t="s">
        <v>153</v>
      </c>
      <c r="Q39" s="128"/>
      <c r="R39" s="453"/>
      <c r="S39" s="134"/>
      <c r="T39" s="134"/>
      <c r="U39" s="134"/>
      <c r="V39" s="134"/>
      <c r="W39" s="134"/>
      <c r="X39" s="134"/>
      <c r="Y39" s="1356"/>
      <c r="AB39" s="126" t="s">
        <v>153</v>
      </c>
      <c r="AC39" s="128"/>
      <c r="AD39" s="50"/>
      <c r="AE39" s="134"/>
      <c r="AF39" s="134"/>
      <c r="AG39" s="134"/>
      <c r="AH39" s="134"/>
      <c r="AI39" s="134"/>
      <c r="AJ39" s="134"/>
      <c r="AK39" s="1356"/>
      <c r="AN39" s="126" t="s">
        <v>153</v>
      </c>
      <c r="AO39" s="128"/>
      <c r="AP39" s="50"/>
      <c r="AQ39" s="120"/>
      <c r="AR39" s="120"/>
      <c r="AS39" s="120"/>
      <c r="AT39" s="120"/>
      <c r="AU39" s="120"/>
      <c r="AV39" s="120"/>
      <c r="AW39" s="697"/>
      <c r="AZ39" s="126" t="s">
        <v>153</v>
      </c>
      <c r="BA39" s="128"/>
      <c r="BB39" s="50"/>
      <c r="BC39" s="120"/>
      <c r="BD39" s="120"/>
      <c r="BE39" s="120"/>
      <c r="BF39" s="120"/>
      <c r="BG39" s="120"/>
      <c r="BH39" s="120"/>
      <c r="BI39" s="697"/>
    </row>
    <row r="40" spans="1:61" ht="15.85" customHeight="1" x14ac:dyDescent="0.25">
      <c r="A40" s="1457"/>
      <c r="B40" s="110" t="s">
        <v>154</v>
      </c>
      <c r="C40" s="124" t="s">
        <v>1043</v>
      </c>
      <c r="D40" s="1098" t="s">
        <v>907</v>
      </c>
      <c r="E40" s="122"/>
      <c r="F40" s="122"/>
      <c r="G40" s="122"/>
      <c r="H40" s="122"/>
      <c r="I40" s="122"/>
      <c r="J40" s="134"/>
      <c r="K40" s="114">
        <f>SUM(E40:J40)</f>
        <v>0</v>
      </c>
      <c r="L40" s="1149" t="str">
        <f>IF('11-EXEC'!J$9="Apportioned Costs",IF(K40='11-EXEC'!M$40,"ok","Not = Sch 11-EXEC"),"N/A")</f>
        <v>N/A</v>
      </c>
      <c r="M40" s="18" t="s">
        <v>1001</v>
      </c>
      <c r="N40" s="95"/>
      <c r="P40" s="110" t="s">
        <v>154</v>
      </c>
      <c r="Q40" s="124" t="s">
        <v>1043</v>
      </c>
      <c r="R40" s="453" t="s">
        <v>440</v>
      </c>
      <c r="S40" s="122"/>
      <c r="T40" s="122"/>
      <c r="U40" s="122"/>
      <c r="V40" s="122"/>
      <c r="W40" s="122"/>
      <c r="X40" s="134"/>
      <c r="Y40" s="695">
        <f>SUM(S40:X40)</f>
        <v>0</v>
      </c>
      <c r="AB40" s="110" t="s">
        <v>154</v>
      </c>
      <c r="AC40" s="124" t="s">
        <v>1043</v>
      </c>
      <c r="AD40" s="50"/>
      <c r="AE40" s="113">
        <f t="shared" ref="AE40:AI41" si="14">IF($U$3="Standard interim per diem rate",#N/A,+E40-S40)</f>
        <v>0</v>
      </c>
      <c r="AF40" s="113">
        <f t="shared" si="14"/>
        <v>0</v>
      </c>
      <c r="AG40" s="113">
        <f t="shared" si="14"/>
        <v>0</v>
      </c>
      <c r="AH40" s="113">
        <f t="shared" si="14"/>
        <v>0</v>
      </c>
      <c r="AI40" s="113">
        <f t="shared" si="14"/>
        <v>0</v>
      </c>
      <c r="AJ40" s="134"/>
      <c r="AK40" s="114">
        <f>SUM(AE40:AJ40)</f>
        <v>0</v>
      </c>
      <c r="AN40" s="110" t="s">
        <v>154</v>
      </c>
      <c r="AO40" s="124" t="s">
        <v>1043</v>
      </c>
      <c r="AP40" s="50"/>
      <c r="AQ40" s="120"/>
      <c r="AR40" s="120"/>
      <c r="AS40" s="120"/>
      <c r="AT40" s="120"/>
      <c r="AU40" s="120"/>
      <c r="AV40" s="120"/>
      <c r="AW40" s="697"/>
      <c r="AZ40" s="110" t="s">
        <v>154</v>
      </c>
      <c r="BA40" s="124" t="s">
        <v>1043</v>
      </c>
      <c r="BB40" s="50"/>
      <c r="BC40" s="120"/>
      <c r="BD40" s="120"/>
      <c r="BE40" s="120"/>
      <c r="BF40" s="120"/>
      <c r="BG40" s="120"/>
      <c r="BH40" s="120"/>
      <c r="BI40" s="697"/>
    </row>
    <row r="41" spans="1:61" ht="15.85" customHeight="1" x14ac:dyDescent="0.25">
      <c r="A41" s="1457"/>
      <c r="B41" s="110" t="s">
        <v>155</v>
      </c>
      <c r="C41" s="124" t="s">
        <v>466</v>
      </c>
      <c r="D41" s="453" t="s">
        <v>440</v>
      </c>
      <c r="E41" s="122"/>
      <c r="F41" s="122"/>
      <c r="G41" s="122"/>
      <c r="H41" s="122"/>
      <c r="I41" s="122"/>
      <c r="J41" s="125"/>
      <c r="K41" s="114">
        <f>SUM(E41:J41)</f>
        <v>0</v>
      </c>
      <c r="L41" s="1150"/>
      <c r="M41" s="1151" t="s">
        <v>1002</v>
      </c>
      <c r="N41" s="95"/>
      <c r="P41" s="110" t="s">
        <v>155</v>
      </c>
      <c r="Q41" s="124" t="s">
        <v>466</v>
      </c>
      <c r="R41" s="453" t="s">
        <v>440</v>
      </c>
      <c r="S41" s="122"/>
      <c r="T41" s="122"/>
      <c r="U41" s="122"/>
      <c r="V41" s="122"/>
      <c r="W41" s="122"/>
      <c r="X41" s="134"/>
      <c r="Y41" s="695">
        <f>SUM(S41:X41)</f>
        <v>0</v>
      </c>
      <c r="AB41" s="110" t="s">
        <v>155</v>
      </c>
      <c r="AC41" s="124" t="s">
        <v>466</v>
      </c>
      <c r="AD41" s="50"/>
      <c r="AE41" s="113">
        <f t="shared" si="14"/>
        <v>0</v>
      </c>
      <c r="AF41" s="113">
        <f t="shared" si="14"/>
        <v>0</v>
      </c>
      <c r="AG41" s="113">
        <f t="shared" si="14"/>
        <v>0</v>
      </c>
      <c r="AH41" s="113">
        <f t="shared" si="14"/>
        <v>0</v>
      </c>
      <c r="AI41" s="113">
        <f t="shared" si="14"/>
        <v>0</v>
      </c>
      <c r="AJ41" s="134"/>
      <c r="AK41" s="114">
        <f>SUM(AE41:AJ41)</f>
        <v>0</v>
      </c>
      <c r="AN41" s="110" t="s">
        <v>155</v>
      </c>
      <c r="AO41" s="124" t="s">
        <v>466</v>
      </c>
      <c r="AP41" s="50"/>
      <c r="AQ41" s="120"/>
      <c r="AR41" s="120"/>
      <c r="AS41" s="120"/>
      <c r="AT41" s="120"/>
      <c r="AU41" s="120"/>
      <c r="AV41" s="120"/>
      <c r="AW41" s="697"/>
      <c r="AZ41" s="110" t="s">
        <v>155</v>
      </c>
      <c r="BA41" s="111" t="s">
        <v>466</v>
      </c>
      <c r="BB41" s="50"/>
      <c r="BC41" s="120"/>
      <c r="BD41" s="120"/>
      <c r="BE41" s="120"/>
      <c r="BF41" s="120"/>
      <c r="BG41" s="120"/>
      <c r="BH41" s="120"/>
      <c r="BI41" s="697"/>
    </row>
    <row r="42" spans="1:61" ht="15.85" customHeight="1" x14ac:dyDescent="0.25">
      <c r="A42" s="1457"/>
      <c r="B42" s="110" t="s">
        <v>156</v>
      </c>
      <c r="C42" s="116" t="s">
        <v>467</v>
      </c>
      <c r="D42" s="453"/>
      <c r="E42" s="117">
        <f>SUM(E40:E41)</f>
        <v>0</v>
      </c>
      <c r="F42" s="117">
        <f>SUM(F40:F41)</f>
        <v>0</v>
      </c>
      <c r="G42" s="117">
        <f>SUM(G40:G41)</f>
        <v>0</v>
      </c>
      <c r="H42" s="117">
        <f>SUM(H40:H41)</f>
        <v>0</v>
      </c>
      <c r="I42" s="117">
        <f>SUM(I40:I41)</f>
        <v>0</v>
      </c>
      <c r="J42" s="134"/>
      <c r="K42" s="131">
        <f>SUM(E42:J42)</f>
        <v>0</v>
      </c>
      <c r="L42" s="534"/>
      <c r="M42" s="534"/>
      <c r="N42" s="95"/>
      <c r="P42" s="110" t="s">
        <v>156</v>
      </c>
      <c r="Q42" s="116" t="s">
        <v>467</v>
      </c>
      <c r="R42" s="453"/>
      <c r="S42" s="117">
        <f>SUM(S40:S41)</f>
        <v>0</v>
      </c>
      <c r="T42" s="117">
        <f>SUM(T40:T41)</f>
        <v>0</v>
      </c>
      <c r="U42" s="117">
        <f>SUM(U40:U41)</f>
        <v>0</v>
      </c>
      <c r="V42" s="117">
        <f>SUM(V40:V41)</f>
        <v>0</v>
      </c>
      <c r="W42" s="117">
        <f>SUM(W40:W41)</f>
        <v>0</v>
      </c>
      <c r="X42" s="134"/>
      <c r="Y42" s="696">
        <f>SUM(S42:X42)</f>
        <v>0</v>
      </c>
      <c r="AB42" s="110" t="s">
        <v>156</v>
      </c>
      <c r="AC42" s="116" t="s">
        <v>467</v>
      </c>
      <c r="AD42" s="50"/>
      <c r="AE42" s="117">
        <f>SUM(AE40:AE41)</f>
        <v>0</v>
      </c>
      <c r="AF42" s="117">
        <f>SUM(AF40:AF41)</f>
        <v>0</v>
      </c>
      <c r="AG42" s="117">
        <f>SUM(AG40:AG41)</f>
        <v>0</v>
      </c>
      <c r="AH42" s="117">
        <f>SUM(AH40:AH41)</f>
        <v>0</v>
      </c>
      <c r="AI42" s="117">
        <f>SUM(AI40:AI41)</f>
        <v>0</v>
      </c>
      <c r="AJ42" s="1357"/>
      <c r="AK42" s="131">
        <f>SUM(AE42:AJ42)</f>
        <v>0</v>
      </c>
      <c r="AN42" s="110" t="s">
        <v>156</v>
      </c>
      <c r="AO42" s="116" t="s">
        <v>467</v>
      </c>
      <c r="AP42" s="50"/>
      <c r="AQ42" s="579">
        <f>IF($U$3="Standard interim per diem rate",#N/A,IF(E42&gt;S42*1.1,E42-S42*1.1,0))</f>
        <v>0</v>
      </c>
      <c r="AR42" s="579">
        <f>IF($U$3="Standard interim per diem rate",#N/A,IF(F42&gt;T42*1.1,F42-T42*1.1,0))</f>
        <v>0</v>
      </c>
      <c r="AS42" s="579">
        <f>IF($U$3="Standard interim per diem rate",#N/A,IF(G42&gt;U42*1.1,G42-U42*1.1,0))</f>
        <v>0</v>
      </c>
      <c r="AT42" s="579">
        <f>IF($U$3="Standard interim per diem rate",#N/A,IF(H42&gt;V42*1.1,H42-V42*1.1,0))</f>
        <v>0</v>
      </c>
      <c r="AU42" s="579">
        <f>IF($U$3="Standard interim per diem rate",#N/A,IF(I42&gt;W42*1.1,I42-W42*1.1,0))</f>
        <v>0</v>
      </c>
      <c r="AV42" s="120"/>
      <c r="AW42" s="705">
        <f>SUM(AQ42:AV42)</f>
        <v>0</v>
      </c>
      <c r="AZ42" s="110" t="s">
        <v>156</v>
      </c>
      <c r="BA42" s="116" t="s">
        <v>467</v>
      </c>
      <c r="BB42" s="50"/>
      <c r="BC42" s="120"/>
      <c r="BD42" s="120"/>
      <c r="BE42" s="120"/>
      <c r="BF42" s="120"/>
      <c r="BG42" s="120"/>
      <c r="BH42" s="120"/>
      <c r="BI42" s="704">
        <f>IF($U$3="Standard interim per diem rate",#N/A,IF(K42&gt;Y42*1.1,K42-Y42*1.1,0))</f>
        <v>0</v>
      </c>
    </row>
    <row r="43" spans="1:61" ht="15.85" customHeight="1" x14ac:dyDescent="0.25">
      <c r="A43" s="1457"/>
      <c r="B43" s="496" t="s">
        <v>424</v>
      </c>
      <c r="C43" s="497"/>
      <c r="D43" s="495"/>
      <c r="E43" s="135"/>
      <c r="F43" s="135"/>
      <c r="G43" s="135"/>
      <c r="H43" s="135"/>
      <c r="I43" s="135"/>
      <c r="J43" s="1352"/>
      <c r="K43" s="256"/>
      <c r="P43" s="500" t="s">
        <v>424</v>
      </c>
      <c r="Q43" s="501"/>
      <c r="R43" s="457"/>
      <c r="S43" s="135"/>
      <c r="T43" s="135"/>
      <c r="U43" s="135"/>
      <c r="V43" s="135"/>
      <c r="W43" s="135"/>
      <c r="X43" s="1352"/>
      <c r="Y43" s="1354"/>
      <c r="AB43" s="496" t="s">
        <v>439</v>
      </c>
      <c r="AC43" s="497"/>
      <c r="AD43" s="50"/>
      <c r="AE43" s="135"/>
      <c r="AF43" s="135"/>
      <c r="AG43" s="135"/>
      <c r="AH43" s="135"/>
      <c r="AI43" s="135"/>
      <c r="AJ43" s="1352"/>
      <c r="AK43" s="256"/>
      <c r="AN43" s="496" t="s">
        <v>439</v>
      </c>
      <c r="AO43" s="497"/>
      <c r="AP43" s="50"/>
      <c r="AQ43" s="118"/>
      <c r="AR43" s="118"/>
      <c r="AS43" s="118"/>
      <c r="AT43" s="118"/>
      <c r="AU43" s="118"/>
      <c r="AV43" s="703"/>
      <c r="AW43" s="121"/>
      <c r="AZ43" s="126" t="s">
        <v>439</v>
      </c>
      <c r="BA43" s="128"/>
      <c r="BB43" s="50"/>
      <c r="BC43" s="118"/>
      <c r="BD43" s="118"/>
      <c r="BE43" s="118"/>
      <c r="BF43" s="118"/>
      <c r="BG43" s="118"/>
      <c r="BH43" s="703"/>
      <c r="BI43" s="121"/>
    </row>
    <row r="44" spans="1:61" s="202" customFormat="1" ht="15.85" customHeight="1" x14ac:dyDescent="0.3">
      <c r="A44" s="1457"/>
      <c r="B44" s="498" t="s">
        <v>154</v>
      </c>
      <c r="C44" s="497" t="s">
        <v>140</v>
      </c>
      <c r="D44" s="453" t="s">
        <v>451</v>
      </c>
      <c r="E44" s="435">
        <f t="shared" ref="E44:K44" si="15">SUM(E16+E30+E34+E38+E42)</f>
        <v>0</v>
      </c>
      <c r="F44" s="435">
        <f t="shared" si="15"/>
        <v>0</v>
      </c>
      <c r="G44" s="435">
        <f t="shared" si="15"/>
        <v>0</v>
      </c>
      <c r="H44" s="435">
        <f t="shared" si="15"/>
        <v>0</v>
      </c>
      <c r="I44" s="435">
        <f t="shared" si="15"/>
        <v>0</v>
      </c>
      <c r="J44" s="435">
        <f t="shared" si="15"/>
        <v>0</v>
      </c>
      <c r="K44" s="508">
        <f t="shared" si="15"/>
        <v>0</v>
      </c>
      <c r="L44" s="507"/>
      <c r="P44" s="498" t="s">
        <v>154</v>
      </c>
      <c r="Q44" s="497" t="s">
        <v>140</v>
      </c>
      <c r="R44" s="495"/>
      <c r="S44" s="1236">
        <f t="shared" ref="S44:Y44" si="16">SUM(S16,S30,S34,S38,S42)</f>
        <v>0</v>
      </c>
      <c r="T44" s="1236">
        <f t="shared" si="16"/>
        <v>0</v>
      </c>
      <c r="U44" s="1236">
        <f t="shared" si="16"/>
        <v>0</v>
      </c>
      <c r="V44" s="1236">
        <f t="shared" si="16"/>
        <v>0</v>
      </c>
      <c r="W44" s="1236">
        <f t="shared" si="16"/>
        <v>0</v>
      </c>
      <c r="X44" s="1236">
        <f t="shared" si="16"/>
        <v>0</v>
      </c>
      <c r="Y44" s="1237">
        <f t="shared" si="16"/>
        <v>0</v>
      </c>
      <c r="AB44" s="498" t="s">
        <v>154</v>
      </c>
      <c r="AC44" s="497" t="s">
        <v>140</v>
      </c>
      <c r="AD44" s="495"/>
      <c r="AE44" s="435">
        <f t="shared" ref="AE44:AK44" si="17">SUM(AE16,AE30,AE34,AE38,AE42)</f>
        <v>0</v>
      </c>
      <c r="AF44" s="435">
        <f t="shared" si="17"/>
        <v>0</v>
      </c>
      <c r="AG44" s="435">
        <f t="shared" si="17"/>
        <v>0</v>
      </c>
      <c r="AH44" s="435">
        <f t="shared" si="17"/>
        <v>0</v>
      </c>
      <c r="AI44" s="435">
        <f t="shared" si="17"/>
        <v>0</v>
      </c>
      <c r="AJ44" s="435">
        <f t="shared" si="17"/>
        <v>0</v>
      </c>
      <c r="AK44" s="508">
        <f t="shared" si="17"/>
        <v>0</v>
      </c>
      <c r="AN44" s="498" t="s">
        <v>154</v>
      </c>
      <c r="AO44" s="497" t="s">
        <v>140</v>
      </c>
      <c r="AP44" s="495"/>
      <c r="AQ44" s="435">
        <f t="shared" ref="AQ44:AW44" si="18">SUM(AQ16,AQ30,AQ34,AQ38,AQ42)</f>
        <v>0</v>
      </c>
      <c r="AR44" s="435">
        <f t="shared" si="18"/>
        <v>0</v>
      </c>
      <c r="AS44" s="435">
        <f t="shared" si="18"/>
        <v>0</v>
      </c>
      <c r="AT44" s="435">
        <f t="shared" si="18"/>
        <v>0</v>
      </c>
      <c r="AU44" s="435">
        <f t="shared" si="18"/>
        <v>0</v>
      </c>
      <c r="AV44" s="435">
        <f t="shared" si="18"/>
        <v>0</v>
      </c>
      <c r="AW44" s="508">
        <f t="shared" si="18"/>
        <v>0</v>
      </c>
      <c r="AY44" s="95"/>
      <c r="AZ44" s="110" t="s">
        <v>154</v>
      </c>
      <c r="BA44" s="128" t="s">
        <v>140</v>
      </c>
      <c r="BB44" s="50"/>
      <c r="BC44" s="117">
        <f>IF($U$3="Standard interim per diem rate",#N/A,IF(E44&gt;S44*1.1,E44-S44*1.1,0))</f>
        <v>0</v>
      </c>
      <c r="BD44" s="117">
        <f t="shared" ref="BD44:BH44" si="19">IF($U$3="Standard interim per diem rate",#N/A,IF(F44&gt;T44*1.1,F44-T44*1.1,0))</f>
        <v>0</v>
      </c>
      <c r="BE44" s="117">
        <f t="shared" si="19"/>
        <v>0</v>
      </c>
      <c r="BF44" s="117">
        <f t="shared" si="19"/>
        <v>0</v>
      </c>
      <c r="BG44" s="117">
        <f t="shared" si="19"/>
        <v>0</v>
      </c>
      <c r="BH44" s="117">
        <f t="shared" si="19"/>
        <v>0</v>
      </c>
      <c r="BI44" s="966"/>
    </row>
    <row r="45" spans="1:61" ht="15.85" customHeight="1" x14ac:dyDescent="0.25">
      <c r="A45" s="1457"/>
      <c r="B45" s="498" t="s">
        <v>155</v>
      </c>
      <c r="C45" s="124" t="s">
        <v>845</v>
      </c>
      <c r="D45" s="453" t="s">
        <v>441</v>
      </c>
      <c r="E45" s="122"/>
      <c r="F45" s="122"/>
      <c r="G45" s="122"/>
      <c r="H45" s="122"/>
      <c r="I45" s="122"/>
      <c r="J45" s="122"/>
      <c r="K45" s="114">
        <f>ROUND(SUM(E45:J45),0)</f>
        <v>0</v>
      </c>
      <c r="L45" s="48" t="str">
        <f>IF(K45=-'4'!J46,"ok","Not = Sch 4")</f>
        <v>ok</v>
      </c>
      <c r="M45" s="1057" t="s">
        <v>1143</v>
      </c>
      <c r="P45" s="498" t="s">
        <v>155</v>
      </c>
      <c r="Q45" s="124" t="s">
        <v>847</v>
      </c>
      <c r="R45" s="453" t="s">
        <v>440</v>
      </c>
      <c r="S45" s="122"/>
      <c r="T45" s="122"/>
      <c r="U45" s="122"/>
      <c r="V45" s="122"/>
      <c r="W45" s="122"/>
      <c r="X45" s="122"/>
      <c r="Y45" s="695">
        <f>ROUND(SUM(S45:X45),0)</f>
        <v>0</v>
      </c>
      <c r="AB45" s="498" t="s">
        <v>155</v>
      </c>
      <c r="AC45" s="124" t="s">
        <v>165</v>
      </c>
      <c r="AD45" s="478"/>
      <c r="AE45" s="113">
        <f t="shared" ref="AE45:AJ45" si="20">IF($U$3="Standard interim per diem rate",#N/A,+E45-S45)</f>
        <v>0</v>
      </c>
      <c r="AF45" s="113">
        <f t="shared" si="20"/>
        <v>0</v>
      </c>
      <c r="AG45" s="113">
        <f t="shared" si="20"/>
        <v>0</v>
      </c>
      <c r="AH45" s="113">
        <f t="shared" si="20"/>
        <v>0</v>
      </c>
      <c r="AI45" s="113">
        <f t="shared" si="20"/>
        <v>0</v>
      </c>
      <c r="AJ45" s="113">
        <f t="shared" si="20"/>
        <v>0</v>
      </c>
      <c r="AK45" s="114">
        <f>ROUND(SUM(AE45:AJ45),0)</f>
        <v>0</v>
      </c>
      <c r="AN45" s="110" t="s">
        <v>155</v>
      </c>
      <c r="AO45" s="124" t="s">
        <v>165</v>
      </c>
      <c r="AP45" s="102"/>
      <c r="AQ45" s="968">
        <f>IF($U$3="Standard interim per diem rate",#N/A,IF(E45&lt;S45*1.1,-MIN(ABS(E45-S45*1.1),BC44),0))</f>
        <v>0</v>
      </c>
      <c r="AR45" s="968">
        <f t="shared" ref="AR45:AV45" si="21">IF($U$3="Standard interim per diem rate",#N/A,IF(F45&lt;T45*1.1,-MIN(ABS(F45-T45*1.1),BD44),0))</f>
        <v>0</v>
      </c>
      <c r="AS45" s="968">
        <f t="shared" si="21"/>
        <v>0</v>
      </c>
      <c r="AT45" s="968">
        <f t="shared" si="21"/>
        <v>0</v>
      </c>
      <c r="AU45" s="968">
        <f t="shared" si="21"/>
        <v>0</v>
      </c>
      <c r="AV45" s="968">
        <f t="shared" si="21"/>
        <v>0</v>
      </c>
      <c r="AW45" s="114">
        <f>ROUND(SUM(AQ45:AV45),0)</f>
        <v>0</v>
      </c>
      <c r="AZ45" s="110" t="s">
        <v>155</v>
      </c>
      <c r="BA45" s="124" t="s">
        <v>165</v>
      </c>
      <c r="BB45" s="102"/>
      <c r="BC45" s="968">
        <f>IF($U$3="Standard interim per diem rate",#N/A,IF(E45&lt;S45*1.1,-MIN(ABS(E45-S45*1.1),BC44),0))</f>
        <v>0</v>
      </c>
      <c r="BD45" s="968">
        <f t="shared" ref="BD45:BH45" si="22">IF($U$3="Standard interim per diem rate",#N/A,IF(F45&lt;T45*1.1,-MIN(ABS(F45-T45*1.1),BD44),0))</f>
        <v>0</v>
      </c>
      <c r="BE45" s="968">
        <f t="shared" si="22"/>
        <v>0</v>
      </c>
      <c r="BF45" s="968">
        <f t="shared" si="22"/>
        <v>0</v>
      </c>
      <c r="BG45" s="968">
        <f t="shared" si="22"/>
        <v>0</v>
      </c>
      <c r="BH45" s="968">
        <f t="shared" si="22"/>
        <v>0</v>
      </c>
      <c r="BI45" s="967"/>
    </row>
    <row r="46" spans="1:61" s="215" customFormat="1" ht="14.4" x14ac:dyDescent="0.25">
      <c r="A46" s="1457"/>
      <c r="B46" s="499" t="s">
        <v>156</v>
      </c>
      <c r="C46" s="458" t="s">
        <v>849</v>
      </c>
      <c r="D46" s="454" t="s">
        <v>848</v>
      </c>
      <c r="E46" s="537">
        <f>SUM(E44:E45)</f>
        <v>0</v>
      </c>
      <c r="F46" s="537">
        <f t="shared" ref="F46:J46" si="23">SUM(F44:F45)</f>
        <v>0</v>
      </c>
      <c r="G46" s="537">
        <f t="shared" si="23"/>
        <v>0</v>
      </c>
      <c r="H46" s="537">
        <f t="shared" si="23"/>
        <v>0</v>
      </c>
      <c r="I46" s="537">
        <f t="shared" si="23"/>
        <v>0</v>
      </c>
      <c r="J46" s="537">
        <f t="shared" si="23"/>
        <v>0</v>
      </c>
      <c r="K46" s="538">
        <f>SUM(K44:K45)</f>
        <v>0</v>
      </c>
      <c r="L46" s="507"/>
      <c r="M46" s="95"/>
      <c r="N46" s="95"/>
      <c r="O46" s="95"/>
      <c r="P46" s="499" t="s">
        <v>156</v>
      </c>
      <c r="Q46" s="458" t="s">
        <v>846</v>
      </c>
      <c r="R46" s="454"/>
      <c r="S46" s="953">
        <f>SUM(S44:S45)</f>
        <v>0</v>
      </c>
      <c r="T46" s="953">
        <f t="shared" ref="T46" si="24">SUM(T44:T45)</f>
        <v>0</v>
      </c>
      <c r="U46" s="953">
        <f t="shared" ref="U46" si="25">SUM(U44:U45)</f>
        <v>0</v>
      </c>
      <c r="V46" s="953">
        <f t="shared" ref="V46" si="26">SUM(V44:V45)</f>
        <v>0</v>
      </c>
      <c r="W46" s="953">
        <f t="shared" ref="W46" si="27">SUM(W44:W45)</f>
        <v>0</v>
      </c>
      <c r="X46" s="953">
        <f t="shared" ref="X46" si="28">SUM(X44:X45)</f>
        <v>0</v>
      </c>
      <c r="Y46" s="1238">
        <f>SUM(Y44:Y45)</f>
        <v>0</v>
      </c>
      <c r="Z46" s="95"/>
      <c r="AA46" s="95"/>
      <c r="AB46" s="499" t="s">
        <v>156</v>
      </c>
      <c r="AC46" s="458" t="s">
        <v>846</v>
      </c>
      <c r="AD46" s="454"/>
      <c r="AE46" s="537">
        <f>SUM(AE44:AE45)</f>
        <v>0</v>
      </c>
      <c r="AF46" s="537">
        <f t="shared" ref="AF46" si="29">SUM(AF44:AF45)</f>
        <v>0</v>
      </c>
      <c r="AG46" s="537">
        <f t="shared" ref="AG46" si="30">SUM(AG44:AG45)</f>
        <v>0</v>
      </c>
      <c r="AH46" s="537">
        <f t="shared" ref="AH46" si="31">SUM(AH44:AH45)</f>
        <v>0</v>
      </c>
      <c r="AI46" s="537">
        <f t="shared" ref="AI46" si="32">SUM(AI44:AI45)</f>
        <v>0</v>
      </c>
      <c r="AJ46" s="537">
        <f t="shared" ref="AJ46" si="33">SUM(AJ44:AJ45)</f>
        <v>0</v>
      </c>
      <c r="AK46" s="538">
        <f>SUM(AK44:AK45)</f>
        <v>0</v>
      </c>
      <c r="AN46" s="951" t="s">
        <v>156</v>
      </c>
      <c r="AO46" s="458" t="s">
        <v>846</v>
      </c>
      <c r="AP46" s="952"/>
      <c r="AQ46" s="537">
        <f>SUM(AQ44:AQ45)</f>
        <v>0</v>
      </c>
      <c r="AR46" s="537">
        <f t="shared" ref="AR46" si="34">SUM(AR44:AR45)</f>
        <v>0</v>
      </c>
      <c r="AS46" s="537">
        <f t="shared" ref="AS46" si="35">SUM(AS44:AS45)</f>
        <v>0</v>
      </c>
      <c r="AT46" s="537">
        <f t="shared" ref="AT46" si="36">SUM(AT44:AT45)</f>
        <v>0</v>
      </c>
      <c r="AU46" s="537">
        <f t="shared" ref="AU46" si="37">SUM(AU44:AU45)</f>
        <v>0</v>
      </c>
      <c r="AV46" s="537">
        <f t="shared" ref="AV46" si="38">SUM(AV44:AV45)</f>
        <v>0</v>
      </c>
      <c r="AW46" s="538">
        <f>SUM(AW44:AW45)</f>
        <v>0</v>
      </c>
      <c r="AY46" s="95"/>
      <c r="AZ46" s="951" t="s">
        <v>156</v>
      </c>
      <c r="BA46" s="458" t="s">
        <v>846</v>
      </c>
      <c r="BB46" s="952"/>
      <c r="BC46" s="537">
        <f>SUM(BC44:BC45)</f>
        <v>0</v>
      </c>
      <c r="BD46" s="537">
        <f t="shared" ref="BD46" si="39">SUM(BD44:BD45)</f>
        <v>0</v>
      </c>
      <c r="BE46" s="537">
        <f t="shared" ref="BE46" si="40">SUM(BE44:BE45)</f>
        <v>0</v>
      </c>
      <c r="BF46" s="537">
        <f t="shared" ref="BF46" si="41">SUM(BF44:BF45)</f>
        <v>0</v>
      </c>
      <c r="BG46" s="537">
        <f t="shared" ref="BG46" si="42">SUM(BG44:BG45)</f>
        <v>0</v>
      </c>
      <c r="BH46" s="537">
        <f t="shared" ref="BH46" si="43">SUM(BH44:BH45)</f>
        <v>0</v>
      </c>
      <c r="BI46" s="954"/>
    </row>
    <row r="47" spans="1:61" ht="10.8" customHeight="1" x14ac:dyDescent="0.25">
      <c r="B47" s="245"/>
      <c r="C47" s="107"/>
      <c r="D47" s="52"/>
      <c r="E47" s="414"/>
      <c r="F47" s="414"/>
      <c r="G47" s="414"/>
      <c r="H47" s="414"/>
      <c r="I47" s="414"/>
      <c r="J47" s="414"/>
      <c r="K47" s="414"/>
      <c r="L47" s="49"/>
      <c r="Q47" s="95"/>
      <c r="R47" s="459"/>
      <c r="AN47" s="12"/>
      <c r="AO47" s="12"/>
      <c r="AP47" s="12"/>
      <c r="AQ47" s="957"/>
      <c r="AR47" s="12"/>
      <c r="AS47" s="12"/>
      <c r="AT47" s="12"/>
      <c r="AU47" s="12"/>
      <c r="AV47" s="12"/>
      <c r="AW47" s="12"/>
      <c r="BC47" s="957"/>
    </row>
    <row r="48" spans="1:61" ht="17.25" customHeight="1" x14ac:dyDescent="0.25">
      <c r="D48" s="364"/>
      <c r="H48" s="49"/>
      <c r="M48" s="95"/>
      <c r="N48" s="372"/>
      <c r="O48" s="95"/>
      <c r="P48" s="95"/>
      <c r="Q48" s="95"/>
      <c r="R48" s="95"/>
      <c r="S48" s="95"/>
      <c r="T48" s="95"/>
      <c r="U48" s="95"/>
      <c r="AH48" s="95"/>
      <c r="AI48" s="95"/>
      <c r="AJ48" s="95"/>
      <c r="AK48" s="95"/>
      <c r="AN48" s="12"/>
      <c r="AO48" s="12"/>
      <c r="AP48" s="12"/>
      <c r="AQ48" s="12"/>
      <c r="AR48" s="12"/>
      <c r="AS48" s="12"/>
      <c r="AT48" s="12"/>
      <c r="AU48" s="12"/>
      <c r="AV48" s="955" t="s">
        <v>823</v>
      </c>
      <c r="AW48" s="956">
        <f>IF($U$3="Standard interim per diem rate",#N/A,+$K$46-$Y$46)</f>
        <v>0</v>
      </c>
      <c r="BH48" s="955" t="s">
        <v>820</v>
      </c>
      <c r="BI48" s="1045">
        <f>IF($U$3="Standard interim per diem rate",#N/A,+$K$46-$Y$46)</f>
        <v>0</v>
      </c>
    </row>
    <row r="49" spans="1:61" ht="15.85" customHeight="1" x14ac:dyDescent="0.25">
      <c r="B49" s="245"/>
      <c r="C49" s="107"/>
      <c r="D49" s="52"/>
      <c r="E49" s="414"/>
      <c r="F49" s="414"/>
      <c r="G49" s="414"/>
      <c r="H49" s="414"/>
      <c r="I49" s="414"/>
      <c r="J49" s="414"/>
      <c r="K49" s="414"/>
      <c r="L49" s="49"/>
      <c r="Q49" s="95"/>
      <c r="R49" s="459"/>
      <c r="AN49" s="12"/>
      <c r="AO49" s="12"/>
      <c r="AP49" s="12"/>
      <c r="AQ49" s="957" t="s">
        <v>821</v>
      </c>
      <c r="AR49" s="12"/>
      <c r="AS49" s="12"/>
      <c r="AT49" s="12"/>
      <c r="AU49" s="12"/>
      <c r="AV49" s="12"/>
      <c r="AW49" s="958" t="str">
        <f>IF($U$3="Standard interim per diem rate","Table 4.A is N/A","")</f>
        <v/>
      </c>
      <c r="BC49" s="957" t="s">
        <v>821</v>
      </c>
      <c r="BI49" s="958" t="str">
        <f>IF($U$3="Standard interim per diem rate","Table 4.A is N/A","")</f>
        <v/>
      </c>
    </row>
    <row r="50" spans="1:61" ht="15.85" customHeight="1" x14ac:dyDescent="0.25">
      <c r="D50" s="6"/>
      <c r="H50" s="49"/>
      <c r="N50" s="6"/>
      <c r="Y50" s="746" t="str">
        <f>IF($U$3="Standard interim per diem rate","Table 2.A is NOT APPLICABLE","")</f>
        <v/>
      </c>
      <c r="AH50" s="95"/>
      <c r="AI50" s="95"/>
      <c r="AJ50" s="95"/>
      <c r="AK50" s="746" t="str">
        <f>IF($U$3="Standard interim per diem rate","Table 3.A is NOT APPLICABLE","")</f>
        <v/>
      </c>
      <c r="AN50" s="12"/>
      <c r="AO50" s="12"/>
      <c r="AP50" s="12"/>
      <c r="AR50" s="12"/>
      <c r="AS50" s="12"/>
      <c r="AT50" s="12"/>
      <c r="AU50" s="12"/>
      <c r="AV50" s="12"/>
      <c r="AW50" s="958" t="str">
        <f>IF($U$3="Standard interim per diem rate","Table 4.A is NOT APPLICABLE","")</f>
        <v/>
      </c>
      <c r="BA50" s="959"/>
      <c r="BC50" s="957" t="s">
        <v>822</v>
      </c>
      <c r="BI50" s="960"/>
    </row>
    <row r="51" spans="1:61" ht="15.85" customHeight="1" x14ac:dyDescent="0.25">
      <c r="B51" s="1463" t="str">
        <f>B1</f>
        <v>SCHEDULE 1 - PROGRAM EXPENDITURES</v>
      </c>
      <c r="C51" s="1464"/>
      <c r="D51" s="1464"/>
      <c r="E51" s="1464"/>
      <c r="F51" s="1464"/>
      <c r="G51" s="1464"/>
      <c r="H51" s="1464"/>
      <c r="I51" s="1464"/>
      <c r="J51" s="1464"/>
      <c r="K51" s="1464"/>
      <c r="L51" s="692" t="s">
        <v>443</v>
      </c>
      <c r="M51" s="692"/>
      <c r="N51" s="602"/>
      <c r="O51" s="73"/>
      <c r="AQ51" s="468"/>
      <c r="BC51" s="955"/>
    </row>
    <row r="52" spans="1:61" ht="15.85" customHeight="1" x14ac:dyDescent="0.25">
      <c r="B52" s="1494" t="s">
        <v>438</v>
      </c>
      <c r="C52" s="1495"/>
      <c r="D52" s="1495"/>
      <c r="E52" s="1495"/>
      <c r="F52" s="1495"/>
      <c r="G52" s="1495"/>
      <c r="H52" s="1495"/>
      <c r="I52" s="1495"/>
      <c r="J52" s="1495"/>
      <c r="K52" s="1495"/>
      <c r="L52" s="693" t="s">
        <v>438</v>
      </c>
      <c r="M52" s="693"/>
      <c r="N52" s="603"/>
      <c r="O52" s="73"/>
      <c r="AQ52" s="468"/>
      <c r="BC52" s="955"/>
    </row>
    <row r="53" spans="1:61" s="25" customFormat="1" ht="15.85" customHeight="1" x14ac:dyDescent="0.25">
      <c r="B53" s="611"/>
      <c r="C53" s="612"/>
      <c r="D53" s="612"/>
      <c r="E53" s="612"/>
      <c r="F53" s="612"/>
      <c r="G53" s="612"/>
      <c r="H53" s="609"/>
      <c r="I53" s="609"/>
      <c r="J53" s="609"/>
      <c r="K53" s="609"/>
      <c r="N53" s="477"/>
      <c r="O53" s="7"/>
      <c r="P53" s="5"/>
      <c r="Q53" s="5"/>
      <c r="R53" s="5"/>
      <c r="S53" s="5"/>
      <c r="T53" s="5"/>
      <c r="U53" s="5"/>
      <c r="V53" s="5"/>
      <c r="W53" s="5"/>
      <c r="X53" s="5"/>
      <c r="Y53" s="5"/>
      <c r="Z53" s="5"/>
      <c r="AA53" s="5"/>
      <c r="AB53" s="5"/>
      <c r="AC53" s="5"/>
      <c r="AD53" s="5"/>
      <c r="AE53" s="5"/>
      <c r="AF53" s="5"/>
      <c r="AG53" s="5"/>
      <c r="AH53" s="5"/>
      <c r="AI53" s="5"/>
      <c r="AJ53" s="5"/>
      <c r="AK53" s="5"/>
      <c r="AZ53" s="7"/>
      <c r="BA53" s="7"/>
      <c r="BB53" s="7"/>
      <c r="BC53" s="7"/>
      <c r="BD53" s="7"/>
      <c r="BE53" s="7"/>
      <c r="BF53" s="7"/>
      <c r="BG53" s="7"/>
      <c r="BH53" s="7"/>
      <c r="BI53" s="7"/>
    </row>
    <row r="54" spans="1:61" s="25" customFormat="1" ht="15.85" customHeight="1" x14ac:dyDescent="0.3">
      <c r="B54" s="1470" t="s">
        <v>95</v>
      </c>
      <c r="C54" s="1498"/>
      <c r="D54" s="1498"/>
      <c r="E54" s="1498" t="s">
        <v>45</v>
      </c>
      <c r="F54" s="1498"/>
      <c r="G54" s="1498"/>
      <c r="H54" s="1498" t="s">
        <v>96</v>
      </c>
      <c r="I54" s="1498"/>
      <c r="J54" s="1500" t="s">
        <v>65</v>
      </c>
      <c r="K54" s="1500"/>
      <c r="L54" s="608" t="s">
        <v>45</v>
      </c>
      <c r="M54" s="608"/>
      <c r="N54" s="699" t="s">
        <v>65</v>
      </c>
      <c r="O54" s="6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row>
    <row r="55" spans="1:61" s="25" customFormat="1" ht="15.65" x14ac:dyDescent="0.3">
      <c r="B55" s="1474">
        <f>'Cover Page'!$A$8</f>
        <v>0</v>
      </c>
      <c r="C55" s="1496"/>
      <c r="D55" s="1496"/>
      <c r="E55" s="1496">
        <f>'Cover Page'!$F$8</f>
        <v>0</v>
      </c>
      <c r="F55" s="1496"/>
      <c r="G55" s="1496"/>
      <c r="H55" s="1497">
        <f>'Cover Page'!$K$8</f>
        <v>0</v>
      </c>
      <c r="I55" s="1497"/>
      <c r="J55" s="1497" t="str">
        <f>TEXT('Cover Page'!$K$10,"mm/dd/yy")&amp;" to "&amp;TEXT('Cover Page'!$M$10,"mm/dd/yy")</f>
        <v>07/01/24 to 06/30/25</v>
      </c>
      <c r="K55" s="1497"/>
      <c r="L55" s="612">
        <f>'Cover Page'!$F$8</f>
        <v>0</v>
      </c>
      <c r="M55" s="612"/>
      <c r="N55" s="700" t="str">
        <f>TEXT('Cover Page'!$K$10,"mm/dd/yy")&amp;" to "&amp;TEXT('Cover Page'!$M$10,"mm/dd/yy")</f>
        <v>07/01/24 to 06/30/25</v>
      </c>
      <c r="O55" s="701"/>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row>
    <row r="56" spans="1:61" s="25" customFormat="1" ht="15.85" customHeight="1" x14ac:dyDescent="0.25">
      <c r="B56" s="611"/>
      <c r="C56" s="612"/>
      <c r="D56" s="612"/>
      <c r="E56" s="612"/>
      <c r="F56" s="612"/>
      <c r="G56" s="612"/>
      <c r="H56" s="609"/>
      <c r="I56" s="609"/>
      <c r="J56" s="609"/>
      <c r="K56" s="609"/>
      <c r="L56" s="613"/>
      <c r="M56" s="520"/>
      <c r="N56" s="477"/>
      <c r="O56" s="7"/>
      <c r="P56" s="5"/>
      <c r="Q56" s="5"/>
      <c r="R56" s="5"/>
      <c r="S56" s="5"/>
      <c r="T56" s="5"/>
      <c r="U56" s="5"/>
      <c r="V56" s="5"/>
      <c r="W56" s="5"/>
      <c r="X56" s="5"/>
      <c r="Y56" s="5"/>
      <c r="Z56" s="5"/>
      <c r="AA56" s="5"/>
      <c r="AB56" s="5"/>
      <c r="AC56" s="5"/>
      <c r="AD56" s="5"/>
      <c r="AE56" s="5"/>
      <c r="AF56" s="5"/>
      <c r="AG56" s="5"/>
      <c r="AH56" s="5"/>
      <c r="AI56" s="5"/>
      <c r="AJ56" s="5"/>
      <c r="AK56" s="5"/>
      <c r="AZ56" s="7"/>
      <c r="BA56" s="7"/>
      <c r="BB56" s="7"/>
      <c r="BC56" s="7"/>
      <c r="BD56" s="7"/>
      <c r="BE56" s="7"/>
      <c r="BF56" s="7"/>
      <c r="BG56" s="7"/>
      <c r="BH56" s="7"/>
      <c r="BI56" s="7"/>
    </row>
    <row r="57" spans="1:61" s="27" customFormat="1" ht="15.05" x14ac:dyDescent="0.25">
      <c r="B57" s="26"/>
      <c r="C57" s="25"/>
      <c r="D57" s="59"/>
      <c r="E57" s="41" t="s">
        <v>9</v>
      </c>
      <c r="F57" s="41" t="s">
        <v>10</v>
      </c>
      <c r="G57" s="41" t="s">
        <v>11</v>
      </c>
      <c r="H57" s="133" t="s">
        <v>12</v>
      </c>
      <c r="I57" s="133" t="s">
        <v>13</v>
      </c>
      <c r="J57" s="133" t="s">
        <v>14</v>
      </c>
      <c r="K57" s="133" t="s">
        <v>18</v>
      </c>
      <c r="L57" s="1506" t="s">
        <v>340</v>
      </c>
      <c r="M57" s="1507"/>
      <c r="N57" s="1508"/>
      <c r="P57" s="5"/>
      <c r="Q57" s="5"/>
      <c r="R57" s="5"/>
      <c r="S57" s="5"/>
      <c r="T57" s="5"/>
      <c r="U57" s="5"/>
      <c r="V57" s="5"/>
      <c r="W57" s="5"/>
      <c r="X57" s="5"/>
      <c r="Y57" s="5"/>
      <c r="Z57" s="5"/>
      <c r="AA57" s="5"/>
      <c r="AB57" s="5"/>
      <c r="AC57" s="5"/>
      <c r="AD57" s="5"/>
      <c r="AE57" s="5"/>
      <c r="AF57" s="5"/>
      <c r="AG57" s="5"/>
      <c r="AH57" s="5"/>
      <c r="AI57" s="5"/>
      <c r="AJ57" s="5"/>
      <c r="AK57" s="5"/>
      <c r="AZ57" s="7"/>
      <c r="BA57" s="7"/>
      <c r="BB57" s="7"/>
      <c r="BC57" s="7"/>
      <c r="BD57" s="7"/>
      <c r="BE57" s="7"/>
      <c r="BF57" s="7"/>
      <c r="BG57" s="7"/>
      <c r="BH57" s="7"/>
      <c r="BI57" s="7"/>
    </row>
    <row r="58" spans="1:61" s="25" customFormat="1" ht="15.85" customHeight="1" x14ac:dyDescent="0.25">
      <c r="B58" s="26"/>
      <c r="E58" s="1458" t="s">
        <v>420</v>
      </c>
      <c r="F58" s="1459"/>
      <c r="G58" s="1459"/>
      <c r="H58" s="1459"/>
      <c r="I58" s="1459"/>
      <c r="J58" s="1460"/>
      <c r="K58" s="485"/>
      <c r="L58" s="1484" t="s">
        <v>1141</v>
      </c>
      <c r="M58" s="1485"/>
      <c r="N58" s="1486"/>
      <c r="P58" s="5"/>
      <c r="Q58" s="5"/>
      <c r="R58" s="5"/>
      <c r="S58" s="5"/>
      <c r="T58" s="5"/>
      <c r="U58" s="5"/>
      <c r="V58" s="5"/>
      <c r="W58" s="5"/>
      <c r="X58" s="5"/>
      <c r="Y58" s="5"/>
      <c r="Z58" s="5"/>
      <c r="AA58" s="5"/>
      <c r="AB58" s="5"/>
      <c r="AC58" s="5"/>
      <c r="AD58" s="5"/>
      <c r="AE58" s="5"/>
      <c r="AF58" s="5"/>
      <c r="AG58" s="5"/>
      <c r="AH58" s="5"/>
      <c r="AI58" s="5"/>
      <c r="AJ58" s="5"/>
      <c r="AK58" s="5"/>
      <c r="AZ58" s="7"/>
      <c r="BA58" s="7"/>
      <c r="BB58" s="7"/>
      <c r="BC58" s="7"/>
      <c r="BD58" s="7"/>
      <c r="BE58" s="7"/>
      <c r="BF58" s="7"/>
      <c r="BG58" s="7"/>
      <c r="BH58" s="7"/>
      <c r="BI58" s="7"/>
    </row>
    <row r="59" spans="1:61" s="25" customFormat="1" ht="15.85" customHeight="1" x14ac:dyDescent="0.25">
      <c r="B59" s="26"/>
      <c r="D59" s="59"/>
      <c r="E59" s="84" t="s">
        <v>82</v>
      </c>
      <c r="F59" s="84" t="s">
        <v>28</v>
      </c>
      <c r="G59" s="84" t="s">
        <v>15</v>
      </c>
      <c r="H59" s="81" t="s">
        <v>4</v>
      </c>
      <c r="I59" s="81" t="s">
        <v>0</v>
      </c>
      <c r="J59" s="81" t="s">
        <v>407</v>
      </c>
      <c r="K59" s="42"/>
      <c r="L59" s="1487"/>
      <c r="M59" s="1488"/>
      <c r="N59" s="1489"/>
      <c r="O59" s="43" t="s">
        <v>249</v>
      </c>
      <c r="P59" s="5"/>
      <c r="Q59" s="5"/>
      <c r="R59" s="5"/>
      <c r="S59" s="5"/>
      <c r="T59" s="5"/>
      <c r="U59" s="5"/>
      <c r="V59" s="5"/>
      <c r="W59" s="5"/>
      <c r="X59" s="5"/>
      <c r="Y59" s="5"/>
      <c r="Z59" s="5"/>
      <c r="AA59" s="5"/>
      <c r="AB59" s="5"/>
      <c r="AC59" s="5"/>
      <c r="AD59" s="5"/>
      <c r="AE59" s="5"/>
      <c r="AF59" s="5"/>
      <c r="AG59" s="5"/>
      <c r="AH59" s="5"/>
      <c r="AI59" s="5"/>
      <c r="AJ59" s="5"/>
      <c r="AK59" s="5"/>
      <c r="AZ59" s="7"/>
      <c r="BA59" s="7"/>
      <c r="BB59" s="7"/>
      <c r="BC59" s="7"/>
      <c r="BD59" s="7"/>
      <c r="BE59" s="7"/>
      <c r="BF59" s="7"/>
      <c r="BG59" s="7"/>
      <c r="BH59" s="7"/>
      <c r="BI59" s="7"/>
    </row>
    <row r="60" spans="1:61" s="25" customFormat="1" ht="15.85" customHeight="1" x14ac:dyDescent="0.25">
      <c r="B60" s="1461" t="s">
        <v>81</v>
      </c>
      <c r="C60" s="1462"/>
      <c r="D60" s="44" t="s">
        <v>130</v>
      </c>
      <c r="E60" s="82" t="s">
        <v>2</v>
      </c>
      <c r="F60" s="82" t="s">
        <v>3</v>
      </c>
      <c r="G60" s="83" t="s">
        <v>16</v>
      </c>
      <c r="H60" s="82" t="s">
        <v>5</v>
      </c>
      <c r="I60" s="82" t="s">
        <v>30</v>
      </c>
      <c r="J60" s="82" t="s">
        <v>146</v>
      </c>
      <c r="K60" s="82" t="s">
        <v>6</v>
      </c>
      <c r="L60" s="1490"/>
      <c r="M60" s="1491"/>
      <c r="N60" s="1492"/>
      <c r="O60" s="45" t="s">
        <v>660</v>
      </c>
      <c r="P60" s="5"/>
      <c r="Q60" s="5"/>
      <c r="R60" s="5"/>
      <c r="S60" s="5"/>
      <c r="T60" s="5"/>
      <c r="U60" s="5"/>
      <c r="V60" s="5"/>
      <c r="W60" s="5"/>
      <c r="X60" s="5"/>
      <c r="Y60" s="5"/>
      <c r="Z60" s="5"/>
      <c r="AA60" s="5"/>
      <c r="AB60" s="5"/>
      <c r="AC60" s="5"/>
      <c r="AD60" s="5"/>
      <c r="AE60" s="5"/>
      <c r="AF60" s="5"/>
      <c r="AG60" s="5"/>
      <c r="AH60" s="5"/>
      <c r="AI60" s="5"/>
      <c r="AJ60" s="5"/>
      <c r="AK60" s="5"/>
      <c r="AZ60" s="7"/>
      <c r="BA60" s="7"/>
      <c r="BB60" s="7"/>
      <c r="BC60" s="7"/>
      <c r="BD60" s="7"/>
      <c r="BE60" s="7"/>
      <c r="BF60" s="7"/>
      <c r="BG60" s="7"/>
      <c r="BH60" s="7"/>
      <c r="BI60" s="7"/>
    </row>
    <row r="61" spans="1:61" s="215" customFormat="1" ht="15.05" x14ac:dyDescent="0.25">
      <c r="A61" s="1457" t="s">
        <v>931</v>
      </c>
      <c r="B61" s="106" t="s">
        <v>77</v>
      </c>
      <c r="C61" s="107"/>
      <c r="D61" s="46"/>
      <c r="E61" s="108"/>
      <c r="F61" s="108"/>
      <c r="G61" s="108"/>
      <c r="H61" s="108"/>
      <c r="I61" s="108"/>
      <c r="J61" s="108"/>
      <c r="K61" s="109"/>
      <c r="L61" s="137"/>
      <c r="M61" s="5"/>
      <c r="N61" s="11"/>
      <c r="O61" s="7"/>
      <c r="P61" s="5"/>
      <c r="Q61" s="5"/>
      <c r="R61" s="5"/>
      <c r="S61" s="5"/>
      <c r="T61" s="5"/>
      <c r="U61" s="5"/>
      <c r="V61" s="5"/>
      <c r="W61" s="5"/>
      <c r="X61" s="5"/>
      <c r="Y61" s="5"/>
      <c r="Z61" s="5"/>
      <c r="AA61" s="5"/>
      <c r="AB61" s="5"/>
      <c r="AC61" s="5"/>
      <c r="AD61" s="5"/>
      <c r="AE61" s="5"/>
      <c r="AF61" s="5"/>
      <c r="AG61" s="5"/>
      <c r="AH61" s="5"/>
      <c r="AI61" s="5"/>
      <c r="AJ61" s="5"/>
      <c r="AK61" s="5"/>
      <c r="AZ61" s="12"/>
      <c r="BA61" s="12"/>
      <c r="BB61" s="12"/>
      <c r="BC61" s="12"/>
      <c r="BD61" s="12"/>
      <c r="BE61" s="12"/>
      <c r="BF61" s="12"/>
      <c r="BG61" s="12"/>
      <c r="BH61" s="12"/>
      <c r="BI61" s="12"/>
    </row>
    <row r="62" spans="1:61" ht="15.85" customHeight="1" x14ac:dyDescent="0.25">
      <c r="A62" s="1457"/>
      <c r="B62" s="110" t="s">
        <v>154</v>
      </c>
      <c r="C62" s="111" t="s">
        <v>147</v>
      </c>
      <c r="D62" s="47" t="s">
        <v>131</v>
      </c>
      <c r="E62" s="234">
        <f>+'11-RB'!J67</f>
        <v>0</v>
      </c>
      <c r="F62" s="234">
        <f>+'11-HC'!J119</f>
        <v>0</v>
      </c>
      <c r="G62" s="234">
        <f>+'11-Anc'!J70</f>
        <v>0</v>
      </c>
      <c r="H62" s="234">
        <f>+'11-GA'!J53</f>
        <v>0</v>
      </c>
      <c r="I62" s="125"/>
      <c r="J62" s="125"/>
      <c r="K62" s="114">
        <f>SUM(E62:J62)</f>
        <v>0</v>
      </c>
      <c r="L62" s="137"/>
      <c r="N62" s="11"/>
      <c r="O62" s="7"/>
    </row>
    <row r="63" spans="1:61" ht="15.85" customHeight="1" x14ac:dyDescent="0.25">
      <c r="A63" s="1457"/>
      <c r="B63" s="110" t="s">
        <v>155</v>
      </c>
      <c r="C63" s="111" t="s">
        <v>148</v>
      </c>
      <c r="D63" s="47" t="s">
        <v>461</v>
      </c>
      <c r="E63" s="234">
        <f>'2'!B95</f>
        <v>0</v>
      </c>
      <c r="F63" s="234">
        <f>'2'!C95</f>
        <v>0</v>
      </c>
      <c r="G63" s="234">
        <f>'2'!D95</f>
        <v>0</v>
      </c>
      <c r="H63" s="234">
        <f>'2'!E95</f>
        <v>0</v>
      </c>
      <c r="I63" s="125"/>
      <c r="J63" s="125"/>
      <c r="K63" s="114">
        <f>SUM(E63:J63)</f>
        <v>0</v>
      </c>
      <c r="L63" s="137"/>
      <c r="N63" s="11"/>
      <c r="O63" s="7"/>
    </row>
    <row r="64" spans="1:61" ht="15.85" customHeight="1" x14ac:dyDescent="0.25">
      <c r="A64" s="1457"/>
      <c r="B64" s="110" t="s">
        <v>156</v>
      </c>
      <c r="C64" s="111" t="s">
        <v>149</v>
      </c>
      <c r="D64" s="47" t="s">
        <v>132</v>
      </c>
      <c r="E64" s="1353">
        <f>ROUND('12-RB'!M41,0)</f>
        <v>0</v>
      </c>
      <c r="F64" s="1353">
        <f>ROUND('12-HC'!M55,0)</f>
        <v>0</v>
      </c>
      <c r="G64" s="1353">
        <f>ROUND('12-Anc'!M41,0)</f>
        <v>0</v>
      </c>
      <c r="H64" s="1353">
        <f>ROUND('12-GA'!M41,0)</f>
        <v>0</v>
      </c>
      <c r="I64" s="125"/>
      <c r="J64" s="125"/>
      <c r="K64" s="115">
        <f>SUM(E64:J64)</f>
        <v>0</v>
      </c>
      <c r="L64" s="137"/>
      <c r="N64" s="11"/>
      <c r="O64" s="7"/>
    </row>
    <row r="65" spans="1:61" ht="15.85" customHeight="1" x14ac:dyDescent="0.25">
      <c r="A65" s="1457"/>
      <c r="B65" s="110" t="s">
        <v>157</v>
      </c>
      <c r="C65" s="116" t="s">
        <v>141</v>
      </c>
      <c r="D65" s="453"/>
      <c r="E65" s="435">
        <f>SUM(E62:E64)</f>
        <v>0</v>
      </c>
      <c r="F65" s="435">
        <f>SUM(F62:F64)</f>
        <v>0</v>
      </c>
      <c r="G65" s="435">
        <f>SUM(G62:G64)</f>
        <v>0</v>
      </c>
      <c r="H65" s="435">
        <f>SUM(H62:H64)</f>
        <v>0</v>
      </c>
      <c r="I65" s="1349"/>
      <c r="J65" s="1349"/>
      <c r="K65" s="119">
        <f>SUM(E65:J65)</f>
        <v>0</v>
      </c>
      <c r="L65" s="137"/>
      <c r="N65" s="11"/>
      <c r="O65" s="7"/>
    </row>
    <row r="66" spans="1:61" ht="15.85" customHeight="1" x14ac:dyDescent="0.25">
      <c r="A66" s="1457"/>
      <c r="B66" s="106" t="s">
        <v>78</v>
      </c>
      <c r="C66" s="107"/>
      <c r="D66" s="494"/>
      <c r="E66" s="135"/>
      <c r="F66" s="135"/>
      <c r="G66" s="135"/>
      <c r="H66" s="135"/>
      <c r="I66" s="135"/>
      <c r="J66" s="135"/>
      <c r="K66" s="256"/>
      <c r="L66" s="137"/>
      <c r="N66" s="11"/>
      <c r="O66" s="7"/>
    </row>
    <row r="67" spans="1:61" ht="15.85" customHeight="1" x14ac:dyDescent="0.25">
      <c r="A67" s="1457"/>
      <c r="B67" s="110" t="s">
        <v>154</v>
      </c>
      <c r="C67" s="111" t="s">
        <v>142</v>
      </c>
      <c r="D67" s="453" t="s">
        <v>1197</v>
      </c>
      <c r="E67" s="122"/>
      <c r="F67" s="122"/>
      <c r="G67" s="122"/>
      <c r="H67" s="122"/>
      <c r="I67" s="1378">
        <f>+'3'!F70</f>
        <v>0</v>
      </c>
      <c r="J67" s="1350"/>
      <c r="K67" s="123">
        <f t="shared" ref="K67:K79" si="44">SUM(E67:J67)</f>
        <v>0</v>
      </c>
      <c r="L67" s="1478"/>
      <c r="M67" s="1479"/>
      <c r="N67" s="1480"/>
      <c r="O67" s="27"/>
    </row>
    <row r="68" spans="1:61" ht="15.85" customHeight="1" x14ac:dyDescent="0.25">
      <c r="A68" s="1457"/>
      <c r="B68" s="110" t="s">
        <v>155</v>
      </c>
      <c r="C68" s="124" t="s">
        <v>133</v>
      </c>
      <c r="D68" s="453" t="s">
        <v>440</v>
      </c>
      <c r="E68" s="122"/>
      <c r="F68" s="122"/>
      <c r="G68" s="122"/>
      <c r="H68" s="122"/>
      <c r="I68" s="125"/>
      <c r="J68" s="125"/>
      <c r="K68" s="114">
        <f t="shared" si="44"/>
        <v>0</v>
      </c>
      <c r="L68" s="1478"/>
      <c r="M68" s="1479"/>
      <c r="N68" s="1480"/>
      <c r="O68" s="27"/>
    </row>
    <row r="69" spans="1:61" ht="15.85" customHeight="1" x14ac:dyDescent="0.25">
      <c r="A69" s="1457"/>
      <c r="B69" s="110" t="s">
        <v>156</v>
      </c>
      <c r="C69" s="124" t="s">
        <v>134</v>
      </c>
      <c r="D69" s="453" t="s">
        <v>440</v>
      </c>
      <c r="E69" s="122"/>
      <c r="F69" s="122"/>
      <c r="G69" s="122"/>
      <c r="H69" s="122"/>
      <c r="I69" s="125"/>
      <c r="J69" s="125"/>
      <c r="K69" s="114">
        <f t="shared" si="44"/>
        <v>0</v>
      </c>
      <c r="L69" s="1478"/>
      <c r="M69" s="1479"/>
      <c r="N69" s="1480"/>
      <c r="O69" s="27"/>
    </row>
    <row r="70" spans="1:61" ht="15.85" customHeight="1" x14ac:dyDescent="0.25">
      <c r="A70" s="1457"/>
      <c r="B70" s="110" t="s">
        <v>157</v>
      </c>
      <c r="C70" s="124" t="s">
        <v>143</v>
      </c>
      <c r="D70" s="453" t="s">
        <v>440</v>
      </c>
      <c r="E70" s="122"/>
      <c r="F70" s="122"/>
      <c r="G70" s="122"/>
      <c r="H70" s="122"/>
      <c r="I70" s="125"/>
      <c r="J70" s="125"/>
      <c r="K70" s="114">
        <f t="shared" si="44"/>
        <v>0</v>
      </c>
      <c r="L70" s="1478"/>
      <c r="M70" s="1479"/>
      <c r="N70" s="1480"/>
      <c r="O70" s="27"/>
    </row>
    <row r="71" spans="1:61" ht="15.85" customHeight="1" x14ac:dyDescent="0.25">
      <c r="A71" s="1457"/>
      <c r="B71" s="110" t="s">
        <v>158</v>
      </c>
      <c r="C71" s="124" t="s">
        <v>144</v>
      </c>
      <c r="D71" s="453" t="s">
        <v>440</v>
      </c>
      <c r="E71" s="122"/>
      <c r="F71" s="122"/>
      <c r="G71" s="122"/>
      <c r="H71" s="122"/>
      <c r="I71" s="125"/>
      <c r="J71" s="125"/>
      <c r="K71" s="114">
        <f t="shared" si="44"/>
        <v>0</v>
      </c>
      <c r="L71" s="1478"/>
      <c r="M71" s="1479"/>
      <c r="N71" s="1480"/>
      <c r="O71" s="27"/>
    </row>
    <row r="72" spans="1:61" ht="15.85" customHeight="1" x14ac:dyDescent="0.25">
      <c r="A72" s="1457" t="s">
        <v>931</v>
      </c>
      <c r="B72" s="110" t="s">
        <v>159</v>
      </c>
      <c r="C72" s="124" t="s">
        <v>135</v>
      </c>
      <c r="D72" s="453" t="s">
        <v>440</v>
      </c>
      <c r="E72" s="122"/>
      <c r="F72" s="122"/>
      <c r="G72" s="122"/>
      <c r="H72" s="122"/>
      <c r="I72" s="125"/>
      <c r="J72" s="125"/>
      <c r="K72" s="114">
        <f t="shared" si="44"/>
        <v>0</v>
      </c>
      <c r="L72" s="1478"/>
      <c r="M72" s="1479"/>
      <c r="N72" s="1480"/>
      <c r="O72" s="43" t="s">
        <v>249</v>
      </c>
    </row>
    <row r="73" spans="1:61" ht="15.85" customHeight="1" x14ac:dyDescent="0.25">
      <c r="A73" s="1457"/>
      <c r="B73" s="110" t="s">
        <v>160</v>
      </c>
      <c r="C73" s="124" t="s">
        <v>145</v>
      </c>
      <c r="D73" s="453" t="s">
        <v>440</v>
      </c>
      <c r="E73" s="122"/>
      <c r="F73" s="122"/>
      <c r="G73" s="122"/>
      <c r="H73" s="122"/>
      <c r="I73" s="125"/>
      <c r="J73" s="125"/>
      <c r="K73" s="114">
        <f t="shared" si="44"/>
        <v>0</v>
      </c>
      <c r="L73" s="1478"/>
      <c r="M73" s="1479"/>
      <c r="N73" s="1480"/>
      <c r="O73" s="1152" t="s">
        <v>660</v>
      </c>
    </row>
    <row r="74" spans="1:61" ht="15.85" customHeight="1" x14ac:dyDescent="0.25">
      <c r="A74" s="1457"/>
      <c r="B74" s="110" t="s">
        <v>161</v>
      </c>
      <c r="C74" s="124" t="s">
        <v>136</v>
      </c>
      <c r="D74" s="453" t="s">
        <v>440</v>
      </c>
      <c r="E74" s="122"/>
      <c r="F74" s="122"/>
      <c r="G74" s="122"/>
      <c r="H74" s="122"/>
      <c r="I74" s="125"/>
      <c r="J74" s="125"/>
      <c r="K74" s="114">
        <f t="shared" si="44"/>
        <v>0</v>
      </c>
      <c r="L74" s="1478"/>
      <c r="M74" s="1479"/>
      <c r="N74" s="1480"/>
      <c r="O74" s="27"/>
    </row>
    <row r="75" spans="1:61" ht="15.85" customHeight="1" x14ac:dyDescent="0.25">
      <c r="A75" s="1457"/>
      <c r="B75" s="110" t="s">
        <v>164</v>
      </c>
      <c r="C75" s="124" t="s">
        <v>137</v>
      </c>
      <c r="D75" s="453" t="s">
        <v>440</v>
      </c>
      <c r="E75" s="122"/>
      <c r="F75" s="122"/>
      <c r="G75" s="122"/>
      <c r="H75" s="122"/>
      <c r="I75" s="125"/>
      <c r="J75" s="125"/>
      <c r="K75" s="114">
        <f t="shared" si="44"/>
        <v>0</v>
      </c>
      <c r="L75" s="1478"/>
      <c r="M75" s="1479"/>
      <c r="N75" s="1480"/>
      <c r="O75" s="27"/>
    </row>
    <row r="76" spans="1:61" ht="15.85" customHeight="1" x14ac:dyDescent="0.25">
      <c r="A76" s="1457"/>
      <c r="B76" s="110" t="s">
        <v>162</v>
      </c>
      <c r="C76" s="124" t="s">
        <v>418</v>
      </c>
      <c r="D76" s="47" t="s">
        <v>572</v>
      </c>
      <c r="E76" s="122"/>
      <c r="F76" s="122"/>
      <c r="G76" s="122"/>
      <c r="H76" s="122"/>
      <c r="I76" s="122"/>
      <c r="J76" s="125"/>
      <c r="K76" s="114">
        <f t="shared" si="44"/>
        <v>0</v>
      </c>
      <c r="L76" s="1481" t="s">
        <v>1045</v>
      </c>
      <c r="M76" s="1482"/>
      <c r="N76" s="1483"/>
      <c r="O76" s="562" t="str">
        <f>IF(K76='14'!W40,"ok","Not = Sch 14, Pt B")</f>
        <v>ok</v>
      </c>
    </row>
    <row r="77" spans="1:61" ht="15.85" customHeight="1" x14ac:dyDescent="0.25">
      <c r="A77" s="1457"/>
      <c r="B77" s="110" t="s">
        <v>163</v>
      </c>
      <c r="C77" s="124" t="s">
        <v>1042</v>
      </c>
      <c r="D77" s="1381" t="s">
        <v>1206</v>
      </c>
      <c r="E77" s="122"/>
      <c r="F77" s="122"/>
      <c r="G77" s="122"/>
      <c r="H77" s="122"/>
      <c r="I77" s="122"/>
      <c r="J77" s="125"/>
      <c r="K77" s="114">
        <f t="shared" si="44"/>
        <v>0</v>
      </c>
      <c r="L77" s="1481" t="s">
        <v>908</v>
      </c>
      <c r="M77" s="1482"/>
      <c r="N77" s="1483"/>
      <c r="O77" s="1149" t="str">
        <f>IF('11-EXEC'!$J$9="Miscellaneous Expense",IF(K77='11-EXEC'!N$40,"ok","Not = Sch 11-EXEC"),"N/A")</f>
        <v>N/A</v>
      </c>
      <c r="P77" s="18" t="s">
        <v>1001</v>
      </c>
      <c r="Q77" s="12"/>
    </row>
    <row r="78" spans="1:61" ht="15.85" customHeight="1" x14ac:dyDescent="0.25">
      <c r="A78" s="1457"/>
      <c r="B78" s="110" t="s">
        <v>528</v>
      </c>
      <c r="C78" s="124" t="s">
        <v>905</v>
      </c>
      <c r="D78" s="47" t="s">
        <v>462</v>
      </c>
      <c r="E78" s="1348">
        <f>'3'!B91</f>
        <v>0</v>
      </c>
      <c r="F78" s="1348">
        <f>'3'!C91</f>
        <v>0</v>
      </c>
      <c r="G78" s="1348">
        <f>'3'!D91</f>
        <v>0</v>
      </c>
      <c r="H78" s="1348">
        <f>'3'!E91</f>
        <v>0</v>
      </c>
      <c r="I78" s="1348">
        <f>'3'!F91</f>
        <v>0</v>
      </c>
      <c r="J78" s="125"/>
      <c r="K78" s="115">
        <f t="shared" si="44"/>
        <v>0</v>
      </c>
      <c r="L78" s="1481" t="s">
        <v>909</v>
      </c>
      <c r="M78" s="1482"/>
      <c r="N78" s="1483"/>
      <c r="O78" s="1150"/>
      <c r="P78" s="1151" t="s">
        <v>1002</v>
      </c>
      <c r="Q78" s="12"/>
    </row>
    <row r="79" spans="1:61" ht="15.85" customHeight="1" x14ac:dyDescent="0.25">
      <c r="A79" s="1457"/>
      <c r="B79" s="110" t="s">
        <v>906</v>
      </c>
      <c r="C79" s="116" t="s">
        <v>151</v>
      </c>
      <c r="D79" s="50"/>
      <c r="E79" s="117">
        <f>SUM(E67:E78)</f>
        <v>0</v>
      </c>
      <c r="F79" s="117">
        <f>SUM(F67:F78)</f>
        <v>0</v>
      </c>
      <c r="G79" s="117">
        <f>SUM(G67:G78)</f>
        <v>0</v>
      </c>
      <c r="H79" s="117">
        <f>SUM(H67:H78)</f>
        <v>0</v>
      </c>
      <c r="I79" s="117">
        <f>SUM(I67:I78)</f>
        <v>0</v>
      </c>
      <c r="J79" s="134"/>
      <c r="K79" s="127">
        <f t="shared" si="44"/>
        <v>0</v>
      </c>
      <c r="L79" s="604"/>
      <c r="M79" s="202"/>
      <c r="N79" s="605"/>
      <c r="O79" s="27"/>
    </row>
    <row r="80" spans="1:61" s="202" customFormat="1" ht="15.85" customHeight="1" x14ac:dyDescent="0.25">
      <c r="A80" s="1457"/>
      <c r="B80" s="126" t="s">
        <v>79</v>
      </c>
      <c r="C80" s="128"/>
      <c r="D80" s="50"/>
      <c r="E80" s="135"/>
      <c r="F80" s="135"/>
      <c r="G80" s="135"/>
      <c r="H80" s="135"/>
      <c r="I80" s="125"/>
      <c r="J80" s="125"/>
      <c r="K80" s="136"/>
      <c r="L80" s="104"/>
      <c r="M80" s="95"/>
      <c r="N80" s="216"/>
      <c r="O80" s="27"/>
      <c r="P80" s="5"/>
      <c r="Q80" s="5"/>
      <c r="R80" s="5"/>
      <c r="S80" s="5"/>
      <c r="T80" s="5"/>
      <c r="U80" s="5"/>
      <c r="V80" s="5"/>
      <c r="W80" s="5"/>
      <c r="X80" s="5"/>
      <c r="Y80" s="5"/>
      <c r="Z80" s="5"/>
      <c r="AA80" s="5"/>
      <c r="AB80" s="5"/>
      <c r="AC80" s="5"/>
      <c r="AD80" s="5"/>
      <c r="AE80" s="5"/>
      <c r="AF80" s="5"/>
      <c r="AG80" s="5"/>
      <c r="AH80" s="5"/>
      <c r="AI80" s="5"/>
      <c r="AJ80" s="5"/>
      <c r="AK80" s="5"/>
      <c r="AZ80" s="964"/>
      <c r="BA80" s="964"/>
      <c r="BB80" s="964"/>
      <c r="BC80" s="964"/>
      <c r="BD80" s="964"/>
      <c r="BE80" s="964"/>
      <c r="BF80" s="964"/>
      <c r="BG80" s="964"/>
      <c r="BH80" s="964"/>
      <c r="BI80" s="964"/>
    </row>
    <row r="81" spans="1:61" ht="15.85" customHeight="1" x14ac:dyDescent="0.25">
      <c r="A81" s="1457"/>
      <c r="B81" s="110" t="s">
        <v>154</v>
      </c>
      <c r="C81" s="124" t="s">
        <v>150</v>
      </c>
      <c r="D81" s="453" t="s">
        <v>440</v>
      </c>
      <c r="E81" s="122"/>
      <c r="F81" s="122"/>
      <c r="G81" s="122"/>
      <c r="H81" s="122"/>
      <c r="I81" s="125"/>
      <c r="J81" s="125"/>
      <c r="K81" s="114">
        <f>SUM(E81:J81)</f>
        <v>0</v>
      </c>
      <c r="L81" s="1478"/>
      <c r="M81" s="1479"/>
      <c r="N81" s="1480"/>
      <c r="O81" s="27"/>
    </row>
    <row r="82" spans="1:61" ht="15.85" customHeight="1" x14ac:dyDescent="0.25">
      <c r="A82" s="1457"/>
      <c r="B82" s="110" t="s">
        <v>155</v>
      </c>
      <c r="C82" s="124" t="s">
        <v>138</v>
      </c>
      <c r="D82" s="453" t="s">
        <v>440</v>
      </c>
      <c r="E82" s="122"/>
      <c r="F82" s="122"/>
      <c r="G82" s="122"/>
      <c r="H82" s="122"/>
      <c r="I82" s="125"/>
      <c r="J82" s="125"/>
      <c r="K82" s="115">
        <f>SUM(E82:J82)</f>
        <v>0</v>
      </c>
      <c r="L82" s="1478"/>
      <c r="M82" s="1479"/>
      <c r="N82" s="1480"/>
      <c r="O82" s="27"/>
    </row>
    <row r="83" spans="1:61" s="215" customFormat="1" ht="17.55" customHeight="1" x14ac:dyDescent="0.35">
      <c r="A83" s="1457" t="s">
        <v>931</v>
      </c>
      <c r="B83" s="110" t="s">
        <v>156</v>
      </c>
      <c r="C83" s="702" t="s">
        <v>282</v>
      </c>
      <c r="D83" s="495"/>
      <c r="E83" s="117">
        <f>SUM(E81:E82)</f>
        <v>0</v>
      </c>
      <c r="F83" s="117">
        <f>SUM(F81:F82)</f>
        <v>0</v>
      </c>
      <c r="G83" s="117">
        <f>SUM(G81:G82)</f>
        <v>0</v>
      </c>
      <c r="H83" s="117">
        <f>SUM(H81:H82)</f>
        <v>0</v>
      </c>
      <c r="I83" s="134"/>
      <c r="J83" s="134"/>
      <c r="K83" s="127">
        <f>SUM(E83:J83)</f>
        <v>0</v>
      </c>
      <c r="L83" s="604"/>
      <c r="M83" s="202"/>
      <c r="N83" s="605"/>
      <c r="O83" s="27"/>
      <c r="P83" s="5"/>
      <c r="Q83" s="5"/>
      <c r="R83" s="5"/>
      <c r="S83" s="5"/>
      <c r="T83" s="5"/>
      <c r="U83" s="5"/>
      <c r="V83" s="5"/>
      <c r="W83" s="5"/>
      <c r="X83" s="5"/>
      <c r="Y83" s="5"/>
      <c r="Z83" s="5"/>
      <c r="AA83" s="5"/>
      <c r="AB83" s="5"/>
      <c r="AC83" s="5"/>
      <c r="AD83" s="5"/>
      <c r="AE83" s="5"/>
      <c r="AF83" s="5"/>
      <c r="AG83" s="5"/>
      <c r="AH83" s="5"/>
      <c r="AI83" s="5"/>
      <c r="AJ83" s="5"/>
      <c r="AK83" s="5"/>
      <c r="AZ83" s="12"/>
      <c r="BA83" s="12"/>
      <c r="BB83" s="12"/>
      <c r="BC83" s="12"/>
      <c r="BD83" s="12"/>
      <c r="BE83" s="12"/>
      <c r="BF83" s="12"/>
      <c r="BG83" s="12"/>
      <c r="BH83" s="12"/>
      <c r="BI83" s="12"/>
    </row>
    <row r="84" spans="1:61" s="202" customFormat="1" ht="15.85" customHeight="1" x14ac:dyDescent="0.25">
      <c r="A84" s="1457"/>
      <c r="B84" s="126" t="s">
        <v>80</v>
      </c>
      <c r="C84" s="128"/>
      <c r="D84" s="495"/>
      <c r="E84" s="125"/>
      <c r="F84" s="125"/>
      <c r="G84" s="125"/>
      <c r="H84" s="125"/>
      <c r="I84" s="125"/>
      <c r="J84" s="125"/>
      <c r="K84" s="256"/>
      <c r="L84" s="104"/>
      <c r="M84" s="95"/>
      <c r="N84" s="216"/>
      <c r="O84" s="27"/>
      <c r="P84" s="5"/>
      <c r="Q84" s="5"/>
      <c r="R84" s="5"/>
      <c r="S84" s="5"/>
      <c r="T84" s="5"/>
      <c r="U84" s="5"/>
      <c r="V84" s="5"/>
      <c r="W84" s="5"/>
      <c r="X84" s="5"/>
      <c r="Y84" s="5"/>
      <c r="Z84" s="5"/>
      <c r="AA84" s="5"/>
      <c r="AB84" s="5"/>
      <c r="AC84" s="5"/>
      <c r="AD84" s="5"/>
      <c r="AE84" s="5"/>
      <c r="AF84" s="5"/>
      <c r="AG84" s="5"/>
      <c r="AH84" s="5"/>
      <c r="AI84" s="5"/>
      <c r="AJ84" s="5"/>
      <c r="AK84" s="5"/>
      <c r="AZ84" s="964"/>
      <c r="BA84" s="964"/>
      <c r="BB84" s="964"/>
      <c r="BC84" s="964"/>
      <c r="BD84" s="964"/>
      <c r="BE84" s="964"/>
      <c r="BF84" s="964"/>
      <c r="BG84" s="964"/>
      <c r="BH84" s="964"/>
      <c r="BI84" s="964"/>
    </row>
    <row r="85" spans="1:61" ht="15.85" customHeight="1" x14ac:dyDescent="0.25">
      <c r="A85" s="1457"/>
      <c r="B85" s="110" t="s">
        <v>154</v>
      </c>
      <c r="C85" s="124" t="s">
        <v>76</v>
      </c>
      <c r="D85" s="453" t="s">
        <v>139</v>
      </c>
      <c r="E85" s="125"/>
      <c r="F85" s="125"/>
      <c r="G85" s="125"/>
      <c r="H85" s="125"/>
      <c r="I85" s="125"/>
      <c r="J85" s="113">
        <f>'6'!M23</f>
        <v>0</v>
      </c>
      <c r="K85" s="114">
        <f>SUM(E85:J85)</f>
        <v>0</v>
      </c>
      <c r="L85" s="104"/>
      <c r="M85" s="95"/>
      <c r="N85" s="216"/>
      <c r="O85" s="27"/>
    </row>
    <row r="86" spans="1:61" ht="15.85" customHeight="1" x14ac:dyDescent="0.25">
      <c r="A86" s="1457"/>
      <c r="B86" s="110" t="s">
        <v>155</v>
      </c>
      <c r="C86" s="124" t="s">
        <v>146</v>
      </c>
      <c r="D86" s="453" t="s">
        <v>675</v>
      </c>
      <c r="E86" s="125"/>
      <c r="F86" s="125"/>
      <c r="G86" s="125"/>
      <c r="H86" s="125"/>
      <c r="I86" s="125"/>
      <c r="J86" s="1351">
        <f>+'14'!V40</f>
        <v>0</v>
      </c>
      <c r="K86" s="115">
        <f>SUM(E86:J86)</f>
        <v>0</v>
      </c>
      <c r="L86" s="1481" t="s">
        <v>1045</v>
      </c>
      <c r="M86" s="1482"/>
      <c r="N86" s="1483"/>
      <c r="O86" s="27"/>
      <c r="AN86" s="202"/>
      <c r="AZ86" s="964"/>
    </row>
    <row r="87" spans="1:61" ht="15.85" customHeight="1" x14ac:dyDescent="0.25">
      <c r="A87" s="1457"/>
      <c r="B87" s="110" t="s">
        <v>156</v>
      </c>
      <c r="C87" s="116" t="s">
        <v>152</v>
      </c>
      <c r="D87" s="495"/>
      <c r="E87" s="134"/>
      <c r="F87" s="134"/>
      <c r="G87" s="134"/>
      <c r="H87" s="134"/>
      <c r="I87" s="134"/>
      <c r="J87" s="117">
        <f>SUM(J85:J86)</f>
        <v>0</v>
      </c>
      <c r="K87" s="127">
        <f>SUM(K85+K86)</f>
        <v>0</v>
      </c>
      <c r="L87" s="604"/>
      <c r="M87" s="202"/>
      <c r="N87" s="605"/>
      <c r="O87" s="27"/>
    </row>
    <row r="88" spans="1:61" s="202" customFormat="1" ht="15.85" customHeight="1" x14ac:dyDescent="0.25">
      <c r="A88" s="1457"/>
      <c r="B88" s="126" t="s">
        <v>153</v>
      </c>
      <c r="C88" s="128"/>
      <c r="D88" s="453"/>
      <c r="E88" s="125"/>
      <c r="F88" s="125"/>
      <c r="G88" s="125"/>
      <c r="H88" s="125"/>
      <c r="I88" s="125"/>
      <c r="J88" s="125"/>
      <c r="K88" s="256"/>
      <c r="L88" s="104"/>
      <c r="M88" s="95"/>
      <c r="N88" s="216"/>
      <c r="O88" s="27"/>
      <c r="P88" s="5"/>
      <c r="Q88" s="5"/>
      <c r="R88" s="5"/>
      <c r="S88" s="5"/>
      <c r="T88" s="5"/>
      <c r="U88" s="5"/>
      <c r="V88" s="5"/>
      <c r="W88" s="5"/>
      <c r="X88" s="5"/>
      <c r="Y88" s="5"/>
      <c r="Z88" s="5"/>
      <c r="AA88" s="5"/>
      <c r="AB88" s="5"/>
      <c r="AC88" s="5"/>
      <c r="AD88" s="5"/>
      <c r="AE88" s="5"/>
      <c r="AF88" s="5"/>
      <c r="AG88" s="5"/>
      <c r="AH88" s="5"/>
      <c r="AI88" s="5"/>
      <c r="AJ88" s="5"/>
      <c r="AK88" s="5"/>
      <c r="AZ88" s="964"/>
      <c r="BA88" s="964"/>
      <c r="BB88" s="964"/>
      <c r="BC88" s="964"/>
      <c r="BD88" s="964"/>
      <c r="BE88" s="964"/>
      <c r="BF88" s="964"/>
      <c r="BG88" s="964"/>
      <c r="BH88" s="964"/>
      <c r="BI88" s="964"/>
    </row>
    <row r="89" spans="1:61" s="202" customFormat="1" ht="15.85" customHeight="1" x14ac:dyDescent="0.25">
      <c r="A89" s="1457"/>
      <c r="B89" s="110" t="s">
        <v>154</v>
      </c>
      <c r="C89" s="124" t="s">
        <v>1043</v>
      </c>
      <c r="D89" s="1098" t="s">
        <v>907</v>
      </c>
      <c r="E89" s="122"/>
      <c r="F89" s="122"/>
      <c r="G89" s="122"/>
      <c r="H89" s="122"/>
      <c r="I89" s="122"/>
      <c r="J89" s="134"/>
      <c r="K89" s="114">
        <f>SUM(E89:J89)</f>
        <v>0</v>
      </c>
      <c r="L89" s="1481" t="s">
        <v>908</v>
      </c>
      <c r="M89" s="1482"/>
      <c r="N89" s="1483"/>
      <c r="O89" s="1149" t="str">
        <f>IF('11-EXEC'!J$9="Apportioned Costs",IF(K89='11-EXEC'!N$40,"ok","Not = Sch 11-EXEC"),"N/A")</f>
        <v>N/A</v>
      </c>
      <c r="P89" s="18" t="s">
        <v>1001</v>
      </c>
      <c r="Q89" s="5"/>
      <c r="R89" s="5"/>
      <c r="S89" s="5"/>
      <c r="T89" s="5"/>
      <c r="U89" s="5"/>
      <c r="V89" s="5"/>
      <c r="W89" s="5"/>
      <c r="X89" s="5"/>
      <c r="Y89" s="5"/>
      <c r="Z89" s="5"/>
      <c r="AA89" s="5"/>
      <c r="AB89" s="5"/>
      <c r="AC89" s="5"/>
      <c r="AD89" s="5"/>
      <c r="AE89" s="5"/>
      <c r="AF89" s="5"/>
      <c r="AG89" s="5"/>
      <c r="AH89" s="5"/>
      <c r="AI89" s="5"/>
      <c r="AJ89" s="5"/>
      <c r="AK89" s="5"/>
      <c r="AZ89" s="964"/>
      <c r="BA89" s="964"/>
      <c r="BB89" s="964"/>
      <c r="BC89" s="964"/>
      <c r="BD89" s="964"/>
      <c r="BE89" s="964"/>
      <c r="BF89" s="964"/>
      <c r="BG89" s="964"/>
      <c r="BH89" s="964"/>
      <c r="BI89" s="964"/>
    </row>
    <row r="90" spans="1:61" s="202" customFormat="1" ht="15.85" customHeight="1" x14ac:dyDescent="0.25">
      <c r="A90" s="1457"/>
      <c r="B90" s="110" t="s">
        <v>155</v>
      </c>
      <c r="C90" s="124" t="s">
        <v>466</v>
      </c>
      <c r="D90" s="453" t="s">
        <v>440</v>
      </c>
      <c r="E90" s="122"/>
      <c r="F90" s="122"/>
      <c r="G90" s="122"/>
      <c r="H90" s="122"/>
      <c r="I90" s="122"/>
      <c r="J90" s="125"/>
      <c r="K90" s="114">
        <f>SUM(E90:J90)</f>
        <v>0</v>
      </c>
      <c r="L90" s="1478"/>
      <c r="M90" s="1479"/>
      <c r="N90" s="1480"/>
      <c r="O90" s="7"/>
      <c r="P90" s="1151" t="s">
        <v>1002</v>
      </c>
      <c r="Q90" s="5"/>
      <c r="R90" s="5"/>
      <c r="S90" s="5"/>
      <c r="T90" s="5"/>
      <c r="U90" s="5"/>
      <c r="V90" s="5"/>
      <c r="W90" s="5"/>
      <c r="X90" s="5"/>
      <c r="Y90" s="5"/>
      <c r="Z90" s="5"/>
      <c r="AA90" s="5"/>
      <c r="AB90" s="5"/>
      <c r="AC90" s="5"/>
      <c r="AD90" s="5"/>
      <c r="AE90" s="5"/>
      <c r="AF90" s="5"/>
      <c r="AG90" s="5"/>
      <c r="AH90" s="5"/>
      <c r="AI90" s="5"/>
      <c r="AJ90" s="5"/>
      <c r="AK90" s="5"/>
      <c r="AZ90" s="964"/>
      <c r="BA90" s="964"/>
      <c r="BB90" s="964"/>
      <c r="BC90" s="964"/>
      <c r="BD90" s="964"/>
      <c r="BE90" s="964"/>
      <c r="BF90" s="964"/>
      <c r="BG90" s="964"/>
      <c r="BH90" s="964"/>
      <c r="BI90" s="964"/>
    </row>
    <row r="91" spans="1:61" s="202" customFormat="1" ht="15.85" customHeight="1" x14ac:dyDescent="0.25">
      <c r="A91" s="1457"/>
      <c r="B91" s="110" t="s">
        <v>156</v>
      </c>
      <c r="C91" s="116" t="s">
        <v>467</v>
      </c>
      <c r="D91" s="453"/>
      <c r="E91" s="117">
        <f>SUM(E89:E90)</f>
        <v>0</v>
      </c>
      <c r="F91" s="117">
        <f>SUM(F89:F90)</f>
        <v>0</v>
      </c>
      <c r="G91" s="117">
        <f>SUM(G89:G90)</f>
        <v>0</v>
      </c>
      <c r="H91" s="117">
        <f>SUM(H89:H90)</f>
        <v>0</v>
      </c>
      <c r="I91" s="117">
        <f>SUM(I89:I90)</f>
        <v>0</v>
      </c>
      <c r="J91" s="134"/>
      <c r="K91" s="578">
        <f>SUM(E91:J91)</f>
        <v>0</v>
      </c>
      <c r="L91" s="604"/>
      <c r="N91" s="605"/>
      <c r="O91" s="27"/>
      <c r="P91" s="5"/>
      <c r="Q91" s="5"/>
      <c r="R91" s="5"/>
      <c r="S91" s="5"/>
      <c r="T91" s="5"/>
      <c r="U91" s="5"/>
      <c r="V91" s="5"/>
      <c r="W91" s="5"/>
      <c r="X91" s="5"/>
      <c r="Y91" s="5"/>
      <c r="Z91" s="5"/>
      <c r="AA91" s="5"/>
      <c r="AB91" s="5"/>
      <c r="AC91" s="5"/>
      <c r="AD91" s="5"/>
      <c r="AE91" s="5"/>
      <c r="AF91" s="5"/>
      <c r="AG91" s="5"/>
      <c r="AH91" s="5"/>
      <c r="AI91" s="5"/>
      <c r="AJ91" s="5"/>
      <c r="AK91" s="5"/>
      <c r="AZ91" s="964"/>
      <c r="BA91" s="964"/>
      <c r="BB91" s="964"/>
      <c r="BC91" s="964"/>
      <c r="BD91" s="964"/>
      <c r="BE91" s="964"/>
      <c r="BF91" s="964"/>
      <c r="BG91" s="964"/>
      <c r="BH91" s="964"/>
      <c r="BI91" s="964"/>
    </row>
    <row r="92" spans="1:61" ht="15.85" customHeight="1" x14ac:dyDescent="0.25">
      <c r="A92" s="1457"/>
      <c r="B92" s="496" t="s">
        <v>450</v>
      </c>
      <c r="C92" s="497"/>
      <c r="D92" s="50"/>
      <c r="E92" s="135"/>
      <c r="F92" s="135"/>
      <c r="G92" s="135"/>
      <c r="H92" s="135"/>
      <c r="I92" s="135"/>
      <c r="J92" s="1352"/>
      <c r="K92" s="1354"/>
      <c r="L92" s="137"/>
      <c r="N92" s="11"/>
      <c r="O92" s="7"/>
    </row>
    <row r="93" spans="1:61" ht="15.85" customHeight="1" thickBot="1" x14ac:dyDescent="0.3">
      <c r="A93" s="1457"/>
      <c r="B93" s="499" t="s">
        <v>154</v>
      </c>
      <c r="C93" s="458" t="s">
        <v>442</v>
      </c>
      <c r="D93" s="504"/>
      <c r="E93" s="505">
        <f t="shared" ref="E93:K93" si="45">SUM(E65+E79+E83+E87+E91)</f>
        <v>0</v>
      </c>
      <c r="F93" s="505">
        <f t="shared" si="45"/>
        <v>0</v>
      </c>
      <c r="G93" s="505">
        <f t="shared" si="45"/>
        <v>0</v>
      </c>
      <c r="H93" s="505">
        <f t="shared" si="45"/>
        <v>0</v>
      </c>
      <c r="I93" s="505">
        <f t="shared" si="45"/>
        <v>0</v>
      </c>
      <c r="J93" s="505">
        <f t="shared" si="45"/>
        <v>0</v>
      </c>
      <c r="K93" s="698">
        <f t="shared" si="45"/>
        <v>0</v>
      </c>
      <c r="L93" s="606"/>
      <c r="M93" s="694"/>
      <c r="N93" s="607"/>
      <c r="O93" s="507"/>
    </row>
    <row r="94" spans="1:61" ht="15.85" customHeight="1" thickTop="1" x14ac:dyDescent="0.25">
      <c r="B94" s="245"/>
      <c r="C94" s="107"/>
      <c r="D94" s="52"/>
      <c r="E94" s="414"/>
      <c r="F94" s="414"/>
      <c r="G94" s="414"/>
      <c r="H94" s="414"/>
      <c r="I94" s="414"/>
      <c r="J94" s="414"/>
      <c r="K94" s="414"/>
      <c r="O94" s="49"/>
    </row>
    <row r="95" spans="1:61" ht="15.85" customHeight="1" x14ac:dyDescent="0.25">
      <c r="D95" s="364"/>
      <c r="J95" s="95"/>
      <c r="K95" s="95"/>
      <c r="L95" s="202"/>
      <c r="M95" s="202"/>
      <c r="N95" s="202"/>
      <c r="O95" s="95"/>
    </row>
    <row r="96" spans="1:61" ht="15.85" customHeight="1" x14ac:dyDescent="0.25">
      <c r="J96" s="95"/>
      <c r="K96" s="95"/>
      <c r="L96" s="95"/>
      <c r="M96" s="95"/>
      <c r="AK96" s="95"/>
    </row>
    <row r="97" spans="1:61" ht="15.85" customHeight="1" x14ac:dyDescent="0.25">
      <c r="B97" s="1463" t="str">
        <f>B51</f>
        <v>SCHEDULE 1 - PROGRAM EXPENDITURES</v>
      </c>
      <c r="C97" s="1464"/>
      <c r="D97" s="1464"/>
      <c r="E97" s="1464"/>
      <c r="F97" s="1464"/>
      <c r="G97" s="1464"/>
      <c r="H97" s="1464"/>
      <c r="I97" s="1464"/>
      <c r="J97" s="1464"/>
      <c r="K97" s="1465"/>
      <c r="L97" s="95"/>
      <c r="M97" s="95"/>
      <c r="N97" s="95"/>
    </row>
    <row r="98" spans="1:61" ht="15.85" customHeight="1" x14ac:dyDescent="0.25">
      <c r="B98" s="1494" t="s">
        <v>465</v>
      </c>
      <c r="C98" s="1495"/>
      <c r="D98" s="1495"/>
      <c r="E98" s="1495"/>
      <c r="F98" s="1495"/>
      <c r="G98" s="1495"/>
      <c r="H98" s="1495"/>
      <c r="I98" s="1495"/>
      <c r="J98" s="1495"/>
      <c r="K98" s="1499"/>
    </row>
    <row r="99" spans="1:61" ht="15.85" customHeight="1" x14ac:dyDescent="0.25">
      <c r="B99" s="1466" t="s">
        <v>470</v>
      </c>
      <c r="C99" s="1493"/>
      <c r="D99" s="1493"/>
      <c r="E99" s="1493"/>
      <c r="F99" s="1493"/>
      <c r="G99" s="1493"/>
      <c r="H99" s="1493"/>
      <c r="I99" s="1493"/>
      <c r="J99" s="1493"/>
      <c r="K99" s="1468"/>
    </row>
    <row r="100" spans="1:61" ht="15.85" customHeight="1" x14ac:dyDescent="0.25">
      <c r="B100" s="600"/>
      <c r="C100" s="601"/>
      <c r="D100" s="601"/>
      <c r="E100" s="601"/>
      <c r="F100" s="601"/>
      <c r="G100" s="601"/>
      <c r="H100" s="598"/>
      <c r="I100" s="598"/>
      <c r="J100" s="598"/>
      <c r="K100" s="599"/>
    </row>
    <row r="101" spans="1:61" s="25" customFormat="1" ht="15.85" customHeight="1" x14ac:dyDescent="0.3">
      <c r="B101" s="1470" t="s">
        <v>95</v>
      </c>
      <c r="C101" s="1498"/>
      <c r="D101" s="1498"/>
      <c r="E101" s="1498" t="s">
        <v>45</v>
      </c>
      <c r="F101" s="1498"/>
      <c r="G101" s="1498"/>
      <c r="H101" s="1498" t="s">
        <v>96</v>
      </c>
      <c r="I101" s="1498"/>
      <c r="J101" s="1500" t="s">
        <v>65</v>
      </c>
      <c r="K101" s="1473"/>
      <c r="L101" s="520"/>
      <c r="M101" s="520"/>
      <c r="N101" s="520"/>
      <c r="O101" s="520"/>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row>
    <row r="102" spans="1:61" s="25" customFormat="1" ht="15.65" x14ac:dyDescent="0.3">
      <c r="B102" s="1474">
        <f>'Cover Page'!$A$8</f>
        <v>0</v>
      </c>
      <c r="C102" s="1496"/>
      <c r="D102" s="1496"/>
      <c r="E102" s="1496">
        <f>'Cover Page'!$F$8</f>
        <v>0</v>
      </c>
      <c r="F102" s="1496"/>
      <c r="G102" s="1496"/>
      <c r="H102" s="1497">
        <f>'Cover Page'!$K$8</f>
        <v>0</v>
      </c>
      <c r="I102" s="1497"/>
      <c r="J102" s="1497" t="str">
        <f>TEXT('Cover Page'!$K$10,"mm/dd/yy")&amp;" to "&amp;TEXT('Cover Page'!$M$10,"mm/dd/yy")</f>
        <v>07/01/24 to 06/30/25</v>
      </c>
      <c r="K102" s="1477"/>
      <c r="L102" s="520"/>
      <c r="M102" s="520"/>
      <c r="N102" s="520"/>
      <c r="O102" s="520"/>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row>
    <row r="103" spans="1:61" s="25" customFormat="1" ht="15.65" x14ac:dyDescent="0.3">
      <c r="B103" s="611"/>
      <c r="C103" s="612"/>
      <c r="D103" s="612"/>
      <c r="E103" s="612"/>
      <c r="F103" s="612"/>
      <c r="G103" s="612"/>
      <c r="H103" s="609"/>
      <c r="I103" s="609"/>
      <c r="J103" s="609"/>
      <c r="K103" s="610"/>
      <c r="L103" s="520"/>
      <c r="M103" s="520"/>
      <c r="N103" s="520"/>
      <c r="O103" s="520"/>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row>
    <row r="104" spans="1:61" ht="15.85" customHeight="1" x14ac:dyDescent="0.25">
      <c r="B104" s="26"/>
      <c r="C104" s="25"/>
      <c r="D104" s="59"/>
      <c r="E104" s="41" t="s">
        <v>9</v>
      </c>
      <c r="F104" s="41" t="s">
        <v>10</v>
      </c>
      <c r="G104" s="41" t="s">
        <v>11</v>
      </c>
      <c r="H104" s="133" t="s">
        <v>12</v>
      </c>
      <c r="I104" s="133" t="s">
        <v>13</v>
      </c>
      <c r="J104" s="133" t="s">
        <v>14</v>
      </c>
      <c r="K104" s="133" t="s">
        <v>18</v>
      </c>
    </row>
    <row r="105" spans="1:61" ht="15.85" customHeight="1" x14ac:dyDescent="0.25">
      <c r="B105" s="26"/>
      <c r="C105" s="25"/>
      <c r="D105" s="25"/>
      <c r="E105" s="1458" t="s">
        <v>420</v>
      </c>
      <c r="F105" s="1459"/>
      <c r="G105" s="1459"/>
      <c r="H105" s="1459"/>
      <c r="I105" s="1459"/>
      <c r="J105" s="1460"/>
      <c r="K105" s="485"/>
    </row>
    <row r="106" spans="1:61" ht="15.85" customHeight="1" x14ac:dyDescent="0.25">
      <c r="B106" s="26"/>
      <c r="C106" s="25"/>
      <c r="D106" s="59"/>
      <c r="E106" s="84" t="s">
        <v>82</v>
      </c>
      <c r="F106" s="84" t="s">
        <v>28</v>
      </c>
      <c r="G106" s="84" t="s">
        <v>15</v>
      </c>
      <c r="H106" s="81" t="s">
        <v>4</v>
      </c>
      <c r="I106" s="81" t="s">
        <v>0</v>
      </c>
      <c r="J106" s="81" t="s">
        <v>407</v>
      </c>
      <c r="K106" s="42"/>
    </row>
    <row r="107" spans="1:61" ht="15.85" customHeight="1" x14ac:dyDescent="0.25">
      <c r="B107" s="1461" t="s">
        <v>81</v>
      </c>
      <c r="C107" s="1462"/>
      <c r="D107" s="44"/>
      <c r="E107" s="82" t="s">
        <v>2</v>
      </c>
      <c r="F107" s="82" t="s">
        <v>3</v>
      </c>
      <c r="G107" s="83" t="s">
        <v>16</v>
      </c>
      <c r="H107" s="82" t="s">
        <v>5</v>
      </c>
      <c r="I107" s="82" t="s">
        <v>30</v>
      </c>
      <c r="J107" s="82" t="s">
        <v>146</v>
      </c>
      <c r="K107" s="82" t="s">
        <v>6</v>
      </c>
    </row>
    <row r="108" spans="1:61" ht="15.85" customHeight="1" x14ac:dyDescent="0.25">
      <c r="A108" s="1457" t="s">
        <v>932</v>
      </c>
      <c r="B108" s="106" t="s">
        <v>77</v>
      </c>
      <c r="C108" s="107"/>
      <c r="D108" s="46"/>
      <c r="E108" s="108"/>
      <c r="F108" s="108"/>
      <c r="G108" s="108"/>
      <c r="H108" s="108"/>
      <c r="I108" s="108"/>
      <c r="J108" s="108"/>
      <c r="K108" s="109"/>
    </row>
    <row r="109" spans="1:61" ht="15.85" customHeight="1" x14ac:dyDescent="0.25">
      <c r="A109" s="1457"/>
      <c r="B109" s="110" t="s">
        <v>154</v>
      </c>
      <c r="C109" s="111" t="s">
        <v>147</v>
      </c>
      <c r="D109" s="47"/>
      <c r="E109" s="234">
        <f t="shared" ref="E109:H111" si="46">E13+E62</f>
        <v>0</v>
      </c>
      <c r="F109" s="234">
        <f t="shared" si="46"/>
        <v>0</v>
      </c>
      <c r="G109" s="234">
        <f t="shared" si="46"/>
        <v>0</v>
      </c>
      <c r="H109" s="234">
        <f t="shared" si="46"/>
        <v>0</v>
      </c>
      <c r="I109" s="125"/>
      <c r="J109" s="125"/>
      <c r="K109" s="114">
        <f>SUM(E109:J109)</f>
        <v>0</v>
      </c>
    </row>
    <row r="110" spans="1:61" ht="15.85" customHeight="1" x14ac:dyDescent="0.25">
      <c r="A110" s="1457"/>
      <c r="B110" s="110" t="s">
        <v>155</v>
      </c>
      <c r="C110" s="111" t="s">
        <v>148</v>
      </c>
      <c r="D110" s="47"/>
      <c r="E110" s="234">
        <f t="shared" si="46"/>
        <v>0</v>
      </c>
      <c r="F110" s="234">
        <f t="shared" si="46"/>
        <v>0</v>
      </c>
      <c r="G110" s="234">
        <f t="shared" si="46"/>
        <v>0</v>
      </c>
      <c r="H110" s="234">
        <f t="shared" si="46"/>
        <v>0</v>
      </c>
      <c r="I110" s="125"/>
      <c r="J110" s="125"/>
      <c r="K110" s="114">
        <f>SUM(E110:J110)</f>
        <v>0</v>
      </c>
    </row>
    <row r="111" spans="1:61" ht="15.85" customHeight="1" x14ac:dyDescent="0.25">
      <c r="A111" s="1457"/>
      <c r="B111" s="110" t="s">
        <v>156</v>
      </c>
      <c r="C111" s="111" t="s">
        <v>149</v>
      </c>
      <c r="D111" s="47"/>
      <c r="E111" s="1353">
        <f t="shared" si="46"/>
        <v>0</v>
      </c>
      <c r="F111" s="1353">
        <f t="shared" si="46"/>
        <v>0</v>
      </c>
      <c r="G111" s="1353">
        <f t="shared" si="46"/>
        <v>0</v>
      </c>
      <c r="H111" s="1353">
        <f t="shared" si="46"/>
        <v>0</v>
      </c>
      <c r="I111" s="125"/>
      <c r="J111" s="125"/>
      <c r="K111" s="115">
        <f>SUM(E111:J111)</f>
        <v>0</v>
      </c>
    </row>
    <row r="112" spans="1:61" ht="15.85" customHeight="1" x14ac:dyDescent="0.25">
      <c r="A112" s="1457"/>
      <c r="B112" s="110" t="s">
        <v>157</v>
      </c>
      <c r="C112" s="116" t="s">
        <v>141</v>
      </c>
      <c r="D112" s="453"/>
      <c r="E112" s="435">
        <f>SUM(E109:E111)</f>
        <v>0</v>
      </c>
      <c r="F112" s="435">
        <f>SUM(F109:F111)</f>
        <v>0</v>
      </c>
      <c r="G112" s="435">
        <f>SUM(G109:G111)</f>
        <v>0</v>
      </c>
      <c r="H112" s="435">
        <f>SUM(H109:H111)</f>
        <v>0</v>
      </c>
      <c r="I112" s="1349"/>
      <c r="J112" s="1349"/>
      <c r="K112" s="119">
        <f>SUM(E112:J112)</f>
        <v>0</v>
      </c>
    </row>
    <row r="113" spans="1:12" ht="15.85" customHeight="1" x14ac:dyDescent="0.25">
      <c r="A113" s="1457"/>
      <c r="B113" s="106" t="s">
        <v>78</v>
      </c>
      <c r="C113" s="107"/>
      <c r="D113" s="494"/>
      <c r="E113" s="135"/>
      <c r="F113" s="135"/>
      <c r="G113" s="135"/>
      <c r="H113" s="135"/>
      <c r="I113" s="135"/>
      <c r="J113" s="135"/>
      <c r="K113" s="256"/>
    </row>
    <row r="114" spans="1:12" ht="15.85" customHeight="1" x14ac:dyDescent="0.25">
      <c r="A114" s="1457"/>
      <c r="B114" s="110" t="s">
        <v>154</v>
      </c>
      <c r="C114" s="111" t="s">
        <v>142</v>
      </c>
      <c r="D114" s="453"/>
      <c r="E114" s="234">
        <f>E18+E67</f>
        <v>0</v>
      </c>
      <c r="F114" s="234">
        <f>F18+F67</f>
        <v>0</v>
      </c>
      <c r="G114" s="234">
        <f>G18+G67</f>
        <v>0</v>
      </c>
      <c r="H114" s="234">
        <f>H18+H67</f>
        <v>0</v>
      </c>
      <c r="I114" s="234">
        <f>I18+I67</f>
        <v>0</v>
      </c>
      <c r="J114" s="1350"/>
      <c r="K114" s="123">
        <f t="shared" ref="K114:K126" si="47">SUM(E114:J114)</f>
        <v>0</v>
      </c>
    </row>
    <row r="115" spans="1:12" ht="15.85" customHeight="1" x14ac:dyDescent="0.25">
      <c r="A115" s="1457"/>
      <c r="B115" s="110" t="s">
        <v>155</v>
      </c>
      <c r="C115" s="124" t="s">
        <v>133</v>
      </c>
      <c r="D115" s="453"/>
      <c r="E115" s="234">
        <f t="shared" ref="E115:H124" si="48">E19+E68</f>
        <v>0</v>
      </c>
      <c r="F115" s="234">
        <f t="shared" si="48"/>
        <v>0</v>
      </c>
      <c r="G115" s="234">
        <f t="shared" si="48"/>
        <v>0</v>
      </c>
      <c r="H115" s="234">
        <f t="shared" si="48"/>
        <v>0</v>
      </c>
      <c r="I115" s="125"/>
      <c r="J115" s="125"/>
      <c r="K115" s="114">
        <f t="shared" si="47"/>
        <v>0</v>
      </c>
    </row>
    <row r="116" spans="1:12" ht="15.85" customHeight="1" x14ac:dyDescent="0.25">
      <c r="A116" s="1457"/>
      <c r="B116" s="110" t="s">
        <v>156</v>
      </c>
      <c r="C116" s="124" t="s">
        <v>134</v>
      </c>
      <c r="D116" s="453"/>
      <c r="E116" s="234">
        <f t="shared" si="48"/>
        <v>0</v>
      </c>
      <c r="F116" s="234">
        <f t="shared" si="48"/>
        <v>0</v>
      </c>
      <c r="G116" s="234">
        <f t="shared" si="48"/>
        <v>0</v>
      </c>
      <c r="H116" s="234">
        <f t="shared" si="48"/>
        <v>0</v>
      </c>
      <c r="I116" s="125"/>
      <c r="J116" s="125"/>
      <c r="K116" s="114">
        <f t="shared" si="47"/>
        <v>0</v>
      </c>
    </row>
    <row r="117" spans="1:12" ht="15.85" customHeight="1" x14ac:dyDescent="0.25">
      <c r="A117" s="1457"/>
      <c r="B117" s="110" t="s">
        <v>157</v>
      </c>
      <c r="C117" s="124" t="s">
        <v>143</v>
      </c>
      <c r="D117" s="453"/>
      <c r="E117" s="234">
        <f t="shared" si="48"/>
        <v>0</v>
      </c>
      <c r="F117" s="234">
        <f t="shared" si="48"/>
        <v>0</v>
      </c>
      <c r="G117" s="234">
        <f t="shared" si="48"/>
        <v>0</v>
      </c>
      <c r="H117" s="234">
        <f t="shared" si="48"/>
        <v>0</v>
      </c>
      <c r="I117" s="125"/>
      <c r="J117" s="125"/>
      <c r="K117" s="114">
        <f t="shared" si="47"/>
        <v>0</v>
      </c>
    </row>
    <row r="118" spans="1:12" ht="15.85" customHeight="1" x14ac:dyDescent="0.25">
      <c r="A118" s="1457"/>
      <c r="B118" s="110" t="s">
        <v>158</v>
      </c>
      <c r="C118" s="124" t="s">
        <v>144</v>
      </c>
      <c r="D118" s="453"/>
      <c r="E118" s="234">
        <f t="shared" si="48"/>
        <v>0</v>
      </c>
      <c r="F118" s="234">
        <f t="shared" si="48"/>
        <v>0</v>
      </c>
      <c r="G118" s="234">
        <f t="shared" si="48"/>
        <v>0</v>
      </c>
      <c r="H118" s="234">
        <f t="shared" si="48"/>
        <v>0</v>
      </c>
      <c r="I118" s="125"/>
      <c r="J118" s="125"/>
      <c r="K118" s="114">
        <f t="shared" si="47"/>
        <v>0</v>
      </c>
    </row>
    <row r="119" spans="1:12" ht="15.85" customHeight="1" x14ac:dyDescent="0.25">
      <c r="A119" s="1457" t="s">
        <v>932</v>
      </c>
      <c r="B119" s="110" t="s">
        <v>159</v>
      </c>
      <c r="C119" s="124" t="s">
        <v>135</v>
      </c>
      <c r="D119" s="453"/>
      <c r="E119" s="234">
        <f t="shared" si="48"/>
        <v>0</v>
      </c>
      <c r="F119" s="234">
        <f t="shared" si="48"/>
        <v>0</v>
      </c>
      <c r="G119" s="234">
        <f t="shared" si="48"/>
        <v>0</v>
      </c>
      <c r="H119" s="234">
        <f t="shared" si="48"/>
        <v>0</v>
      </c>
      <c r="I119" s="125"/>
      <c r="J119" s="125"/>
      <c r="K119" s="114">
        <f t="shared" si="47"/>
        <v>0</v>
      </c>
    </row>
    <row r="120" spans="1:12" ht="15.85" customHeight="1" x14ac:dyDescent="0.25">
      <c r="A120" s="1457"/>
      <c r="B120" s="110" t="s">
        <v>160</v>
      </c>
      <c r="C120" s="124" t="s">
        <v>145</v>
      </c>
      <c r="D120" s="453"/>
      <c r="E120" s="234">
        <f t="shared" si="48"/>
        <v>0</v>
      </c>
      <c r="F120" s="234">
        <f t="shared" si="48"/>
        <v>0</v>
      </c>
      <c r="G120" s="234">
        <f t="shared" si="48"/>
        <v>0</v>
      </c>
      <c r="H120" s="234">
        <f t="shared" si="48"/>
        <v>0</v>
      </c>
      <c r="I120" s="125"/>
      <c r="J120" s="125"/>
      <c r="K120" s="114">
        <f t="shared" si="47"/>
        <v>0</v>
      </c>
    </row>
    <row r="121" spans="1:12" ht="15.85" customHeight="1" x14ac:dyDescent="0.25">
      <c r="A121" s="1457"/>
      <c r="B121" s="110" t="s">
        <v>161</v>
      </c>
      <c r="C121" s="124" t="s">
        <v>136</v>
      </c>
      <c r="D121" s="453"/>
      <c r="E121" s="234">
        <f t="shared" si="48"/>
        <v>0</v>
      </c>
      <c r="F121" s="234">
        <f t="shared" si="48"/>
        <v>0</v>
      </c>
      <c r="G121" s="234">
        <f t="shared" si="48"/>
        <v>0</v>
      </c>
      <c r="H121" s="234">
        <f t="shared" si="48"/>
        <v>0</v>
      </c>
      <c r="I121" s="125"/>
      <c r="J121" s="125"/>
      <c r="K121" s="114">
        <f t="shared" si="47"/>
        <v>0</v>
      </c>
    </row>
    <row r="122" spans="1:12" ht="15.85" customHeight="1" x14ac:dyDescent="0.25">
      <c r="A122" s="1457"/>
      <c r="B122" s="110" t="s">
        <v>164</v>
      </c>
      <c r="C122" s="124" t="s">
        <v>137</v>
      </c>
      <c r="D122" s="453"/>
      <c r="E122" s="234">
        <f t="shared" si="48"/>
        <v>0</v>
      </c>
      <c r="F122" s="234">
        <f t="shared" si="48"/>
        <v>0</v>
      </c>
      <c r="G122" s="234">
        <f t="shared" si="48"/>
        <v>0</v>
      </c>
      <c r="H122" s="234">
        <f t="shared" si="48"/>
        <v>0</v>
      </c>
      <c r="I122" s="125"/>
      <c r="J122" s="125"/>
      <c r="K122" s="114">
        <f t="shared" si="47"/>
        <v>0</v>
      </c>
    </row>
    <row r="123" spans="1:12" ht="15.85" customHeight="1" x14ac:dyDescent="0.25">
      <c r="A123" s="1457"/>
      <c r="B123" s="110" t="s">
        <v>162</v>
      </c>
      <c r="C123" s="124" t="s">
        <v>418</v>
      </c>
      <c r="D123" s="478"/>
      <c r="E123" s="234">
        <f t="shared" si="48"/>
        <v>0</v>
      </c>
      <c r="F123" s="234">
        <f t="shared" si="48"/>
        <v>0</v>
      </c>
      <c r="G123" s="234">
        <f t="shared" si="48"/>
        <v>0</v>
      </c>
      <c r="H123" s="234">
        <f t="shared" si="48"/>
        <v>0</v>
      </c>
      <c r="I123" s="234">
        <f>I27+I76</f>
        <v>0</v>
      </c>
      <c r="J123" s="125"/>
      <c r="K123" s="114">
        <f t="shared" si="47"/>
        <v>0</v>
      </c>
    </row>
    <row r="124" spans="1:12" ht="15.85" customHeight="1" x14ac:dyDescent="0.25">
      <c r="A124" s="1457"/>
      <c r="B124" s="110" t="s">
        <v>163</v>
      </c>
      <c r="C124" s="124" t="s">
        <v>1042</v>
      </c>
      <c r="D124" s="478"/>
      <c r="E124" s="234">
        <f t="shared" si="48"/>
        <v>0</v>
      </c>
      <c r="F124" s="234">
        <f t="shared" si="48"/>
        <v>0</v>
      </c>
      <c r="G124" s="234">
        <f t="shared" si="48"/>
        <v>0</v>
      </c>
      <c r="H124" s="234">
        <f t="shared" si="48"/>
        <v>0</v>
      </c>
      <c r="I124" s="234">
        <f>I28+I77</f>
        <v>0</v>
      </c>
      <c r="J124" s="125"/>
      <c r="K124" s="114">
        <f t="shared" ref="K124" si="49">SUM(E124:J124)</f>
        <v>0</v>
      </c>
      <c r="L124" s="1149" t="str">
        <f>IF('11-EXEC'!J$9="Miscellaneous Expense",IF(K124='11-EXEC'!L$40,"ok","Not = Sch 11-EXEC"),"N/A")</f>
        <v>N/A</v>
      </c>
    </row>
    <row r="125" spans="1:12" ht="15.85" customHeight="1" x14ac:dyDescent="0.25">
      <c r="A125" s="1457"/>
      <c r="B125" s="110" t="s">
        <v>528</v>
      </c>
      <c r="C125" s="124" t="s">
        <v>905</v>
      </c>
      <c r="D125" s="453"/>
      <c r="E125" s="1355">
        <f t="shared" ref="E125:H125" si="50">E29+E78</f>
        <v>0</v>
      </c>
      <c r="F125" s="1355">
        <f t="shared" si="50"/>
        <v>0</v>
      </c>
      <c r="G125" s="1355">
        <f t="shared" si="50"/>
        <v>0</v>
      </c>
      <c r="H125" s="1355">
        <f t="shared" si="50"/>
        <v>0</v>
      </c>
      <c r="I125" s="1355">
        <f>I29+I78</f>
        <v>0</v>
      </c>
      <c r="J125" s="125"/>
      <c r="K125" s="115">
        <f t="shared" si="47"/>
        <v>0</v>
      </c>
      <c r="L125" s="1150"/>
    </row>
    <row r="126" spans="1:12" ht="15.85" customHeight="1" x14ac:dyDescent="0.25">
      <c r="A126" s="1457"/>
      <c r="B126" s="110" t="s">
        <v>906</v>
      </c>
      <c r="C126" s="116" t="s">
        <v>151</v>
      </c>
      <c r="D126" s="495"/>
      <c r="E126" s="117">
        <f>SUM(E114:E125)</f>
        <v>0</v>
      </c>
      <c r="F126" s="117">
        <f>SUM(F114:F125)</f>
        <v>0</v>
      </c>
      <c r="G126" s="117">
        <f>SUM(G114:G125)</f>
        <v>0</v>
      </c>
      <c r="H126" s="117">
        <f>SUM(H114:H125)</f>
        <v>0</v>
      </c>
      <c r="I126" s="117">
        <f>SUM(I114:I125)</f>
        <v>0</v>
      </c>
      <c r="J126" s="134"/>
      <c r="K126" s="127">
        <f t="shared" si="47"/>
        <v>0</v>
      </c>
      <c r="L126" s="12"/>
    </row>
    <row r="127" spans="1:12" ht="15.85" customHeight="1" x14ac:dyDescent="0.25">
      <c r="A127" s="1457"/>
      <c r="B127" s="126" t="s">
        <v>79</v>
      </c>
      <c r="C127" s="128"/>
      <c r="D127" s="495"/>
      <c r="E127" s="135"/>
      <c r="F127" s="135"/>
      <c r="G127" s="135"/>
      <c r="H127" s="135"/>
      <c r="I127" s="125"/>
      <c r="J127" s="125"/>
      <c r="K127" s="136"/>
      <c r="L127" s="12"/>
    </row>
    <row r="128" spans="1:12" ht="15.85" customHeight="1" x14ac:dyDescent="0.25">
      <c r="A128" s="1457"/>
      <c r="B128" s="110" t="s">
        <v>154</v>
      </c>
      <c r="C128" s="124" t="s">
        <v>150</v>
      </c>
      <c r="D128" s="453"/>
      <c r="E128" s="234">
        <f t="shared" ref="E128:H129" si="51">E32+E81</f>
        <v>0</v>
      </c>
      <c r="F128" s="234">
        <f t="shared" si="51"/>
        <v>0</v>
      </c>
      <c r="G128" s="234">
        <f t="shared" si="51"/>
        <v>0</v>
      </c>
      <c r="H128" s="234">
        <f t="shared" si="51"/>
        <v>0</v>
      </c>
      <c r="I128" s="125"/>
      <c r="J128" s="125"/>
      <c r="K128" s="114">
        <f>SUM(E128:J128)</f>
        <v>0</v>
      </c>
      <c r="L128" s="12"/>
    </row>
    <row r="129" spans="1:12" ht="15.85" customHeight="1" x14ac:dyDescent="0.25">
      <c r="A129" s="1457"/>
      <c r="B129" s="110" t="s">
        <v>155</v>
      </c>
      <c r="C129" s="124" t="s">
        <v>138</v>
      </c>
      <c r="D129" s="453"/>
      <c r="E129" s="1355">
        <f t="shared" si="51"/>
        <v>0</v>
      </c>
      <c r="F129" s="1355">
        <f t="shared" si="51"/>
        <v>0</v>
      </c>
      <c r="G129" s="1355">
        <f t="shared" si="51"/>
        <v>0</v>
      </c>
      <c r="H129" s="1355">
        <f t="shared" si="51"/>
        <v>0</v>
      </c>
      <c r="I129" s="125"/>
      <c r="J129" s="125"/>
      <c r="K129" s="115">
        <f>SUM(E129:J129)</f>
        <v>0</v>
      </c>
      <c r="L129" s="12"/>
    </row>
    <row r="130" spans="1:12" ht="15.85" customHeight="1" x14ac:dyDescent="0.35">
      <c r="A130" s="1457" t="s">
        <v>932</v>
      </c>
      <c r="B130" s="110" t="s">
        <v>156</v>
      </c>
      <c r="C130" s="702" t="s">
        <v>282</v>
      </c>
      <c r="D130" s="495"/>
      <c r="E130" s="117">
        <f>SUM(E128:E129)</f>
        <v>0</v>
      </c>
      <c r="F130" s="117">
        <f>SUM(F128:F129)</f>
        <v>0</v>
      </c>
      <c r="G130" s="117">
        <f>SUM(G128:G129)</f>
        <v>0</v>
      </c>
      <c r="H130" s="117">
        <f>SUM(H128:H129)</f>
        <v>0</v>
      </c>
      <c r="I130" s="134"/>
      <c r="J130" s="134"/>
      <c r="K130" s="127">
        <f>SUM(E130:J130)</f>
        <v>0</v>
      </c>
      <c r="L130" s="12"/>
    </row>
    <row r="131" spans="1:12" ht="15.85" customHeight="1" x14ac:dyDescent="0.25">
      <c r="A131" s="1457"/>
      <c r="B131" s="126" t="s">
        <v>80</v>
      </c>
      <c r="C131" s="128"/>
      <c r="D131" s="495"/>
      <c r="E131" s="125"/>
      <c r="F131" s="125"/>
      <c r="G131" s="125"/>
      <c r="H131" s="125"/>
      <c r="I131" s="125"/>
      <c r="J131" s="125"/>
      <c r="K131" s="256"/>
      <c r="L131" s="12"/>
    </row>
    <row r="132" spans="1:12" ht="15.85" customHeight="1" x14ac:dyDescent="0.25">
      <c r="A132" s="1457"/>
      <c r="B132" s="110" t="s">
        <v>154</v>
      </c>
      <c r="C132" s="124" t="s">
        <v>76</v>
      </c>
      <c r="D132" s="453"/>
      <c r="E132" s="125"/>
      <c r="F132" s="125"/>
      <c r="G132" s="125"/>
      <c r="H132" s="125"/>
      <c r="I132" s="125"/>
      <c r="J132" s="234">
        <f>J36+J85</f>
        <v>0</v>
      </c>
      <c r="K132" s="114">
        <f>SUM(E132:J132)</f>
        <v>0</v>
      </c>
      <c r="L132" s="12"/>
    </row>
    <row r="133" spans="1:12" ht="15.85" customHeight="1" x14ac:dyDescent="0.25">
      <c r="A133" s="1457"/>
      <c r="B133" s="110" t="s">
        <v>155</v>
      </c>
      <c r="C133" s="124" t="s">
        <v>146</v>
      </c>
      <c r="D133" s="453"/>
      <c r="E133" s="125"/>
      <c r="F133" s="125"/>
      <c r="G133" s="125"/>
      <c r="H133" s="125"/>
      <c r="I133" s="125"/>
      <c r="J133" s="1355">
        <f>J37+J86</f>
        <v>0</v>
      </c>
      <c r="K133" s="115">
        <f>SUM(E133:J133)</f>
        <v>0</v>
      </c>
      <c r="L133" s="12"/>
    </row>
    <row r="134" spans="1:12" ht="15.85" customHeight="1" x14ac:dyDescent="0.25">
      <c r="A134" s="1457"/>
      <c r="B134" s="110" t="s">
        <v>156</v>
      </c>
      <c r="C134" s="116" t="s">
        <v>152</v>
      </c>
      <c r="D134" s="495"/>
      <c r="E134" s="134"/>
      <c r="F134" s="134"/>
      <c r="G134" s="134"/>
      <c r="H134" s="134"/>
      <c r="I134" s="134"/>
      <c r="J134" s="117">
        <f>SUM(J132:J133)</f>
        <v>0</v>
      </c>
      <c r="K134" s="127">
        <f>SUM(K132+K133)</f>
        <v>0</v>
      </c>
      <c r="L134" s="12"/>
    </row>
    <row r="135" spans="1:12" ht="15.85" customHeight="1" x14ac:dyDescent="0.25">
      <c r="A135" s="1457"/>
      <c r="B135" s="126" t="s">
        <v>153</v>
      </c>
      <c r="C135" s="128"/>
      <c r="D135" s="453"/>
      <c r="E135" s="125"/>
      <c r="F135" s="125"/>
      <c r="G135" s="125"/>
      <c r="H135" s="125"/>
      <c r="I135" s="125"/>
      <c r="J135" s="125"/>
      <c r="K135" s="256"/>
      <c r="L135" s="12"/>
    </row>
    <row r="136" spans="1:12" ht="15.85" customHeight="1" x14ac:dyDescent="0.25">
      <c r="A136" s="1457"/>
      <c r="B136" s="110" t="s">
        <v>154</v>
      </c>
      <c r="C136" s="124" t="s">
        <v>1043</v>
      </c>
      <c r="D136" s="453"/>
      <c r="E136" s="234">
        <f t="shared" ref="E136:I137" si="52">E40+E89</f>
        <v>0</v>
      </c>
      <c r="F136" s="234">
        <f t="shared" si="52"/>
        <v>0</v>
      </c>
      <c r="G136" s="234">
        <f t="shared" si="52"/>
        <v>0</v>
      </c>
      <c r="H136" s="234">
        <f t="shared" si="52"/>
        <v>0</v>
      </c>
      <c r="I136" s="234">
        <f t="shared" si="52"/>
        <v>0</v>
      </c>
      <c r="J136" s="134"/>
      <c r="K136" s="114">
        <f>SUM(E136:J136)</f>
        <v>0</v>
      </c>
      <c r="L136" s="1149" t="str">
        <f>IF('11-EXEC'!J$9="Apportioned Costs",IF(K136='11-EXEC'!L$40,"ok","Not = Sch 11-EXEC"),"N/A")</f>
        <v>N/A</v>
      </c>
    </row>
    <row r="137" spans="1:12" ht="15.85" customHeight="1" x14ac:dyDescent="0.25">
      <c r="A137" s="1457"/>
      <c r="B137" s="110" t="s">
        <v>155</v>
      </c>
      <c r="C137" s="124" t="s">
        <v>466</v>
      </c>
      <c r="D137" s="453"/>
      <c r="E137" s="1355">
        <f t="shared" si="52"/>
        <v>0</v>
      </c>
      <c r="F137" s="1355">
        <f t="shared" si="52"/>
        <v>0</v>
      </c>
      <c r="G137" s="1355">
        <f t="shared" si="52"/>
        <v>0</v>
      </c>
      <c r="H137" s="1355">
        <f t="shared" si="52"/>
        <v>0</v>
      </c>
      <c r="I137" s="1355">
        <f t="shared" si="52"/>
        <v>0</v>
      </c>
      <c r="J137" s="134"/>
      <c r="K137" s="115">
        <f>SUM(E137:J137)</f>
        <v>0</v>
      </c>
    </row>
    <row r="138" spans="1:12" ht="15.85" customHeight="1" x14ac:dyDescent="0.25">
      <c r="A138" s="1457"/>
      <c r="B138" s="110" t="s">
        <v>156</v>
      </c>
      <c r="C138" s="116" t="s">
        <v>467</v>
      </c>
      <c r="D138" s="453"/>
      <c r="E138" s="117">
        <f>SUM(E136:E137)</f>
        <v>0</v>
      </c>
      <c r="F138" s="117">
        <f>SUM(F136:F137)</f>
        <v>0</v>
      </c>
      <c r="G138" s="117">
        <f>SUM(G136:G137)</f>
        <v>0</v>
      </c>
      <c r="H138" s="117">
        <f>SUM(H136:H137)</f>
        <v>0</v>
      </c>
      <c r="I138" s="117">
        <f>SUM(I136:I137)</f>
        <v>0</v>
      </c>
      <c r="J138" s="134"/>
      <c r="K138" s="131">
        <f>SUM(E138:J138)</f>
        <v>0</v>
      </c>
    </row>
    <row r="139" spans="1:12" ht="15.85" customHeight="1" x14ac:dyDescent="0.25">
      <c r="A139" s="1457"/>
      <c r="B139" s="496" t="s">
        <v>468</v>
      </c>
      <c r="C139" s="497"/>
      <c r="D139" s="50"/>
      <c r="E139" s="135"/>
      <c r="F139" s="135"/>
      <c r="G139" s="135"/>
      <c r="H139" s="135"/>
      <c r="I139" s="135"/>
      <c r="J139" s="1352"/>
      <c r="K139" s="256"/>
    </row>
    <row r="140" spans="1:12" ht="15.85" customHeight="1" thickBot="1" x14ac:dyDescent="0.3">
      <c r="A140" s="1457"/>
      <c r="B140" s="499" t="s">
        <v>154</v>
      </c>
      <c r="C140" s="458" t="s">
        <v>469</v>
      </c>
      <c r="D140" s="504"/>
      <c r="E140" s="505">
        <f>SUM(E112+E126+E130+E134+E138)</f>
        <v>0</v>
      </c>
      <c r="F140" s="505">
        <f t="shared" ref="F140:K140" si="53">SUM(F112+F126+F130+F134+F138)</f>
        <v>0</v>
      </c>
      <c r="G140" s="505">
        <f t="shared" si="53"/>
        <v>0</v>
      </c>
      <c r="H140" s="505">
        <f>SUM(H112+H126+H130+H134+H138)</f>
        <v>0</v>
      </c>
      <c r="I140" s="505">
        <f t="shared" si="53"/>
        <v>0</v>
      </c>
      <c r="J140" s="505">
        <f t="shared" si="53"/>
        <v>0</v>
      </c>
      <c r="K140" s="506">
        <f t="shared" si="53"/>
        <v>0</v>
      </c>
    </row>
    <row r="141" spans="1:12" ht="15.85" customHeight="1" thickTop="1" x14ac:dyDescent="0.25"/>
  </sheetData>
  <sheetProtection algorithmName="SHA-512" hashValue="iy1or7EKfnO5655/HKRGGX7ycuD5xS8ix0xZLaPf54xFK+ahcCj8pnmBgrnFiiEp5hA7kjYAjHsKkqXfACLICA==" saltValue="bLUrFKCPxjckr2EBTcxEWw==" spinCount="100000" sheet="1" objects="1" scenarios="1"/>
  <mergeCells count="119">
    <mergeCell ref="AQ9:AV9"/>
    <mergeCell ref="L75:N75"/>
    <mergeCell ref="L76:N76"/>
    <mergeCell ref="L81:N81"/>
    <mergeCell ref="L82:N82"/>
    <mergeCell ref="AN11:AO11"/>
    <mergeCell ref="AB11:AC11"/>
    <mergeCell ref="AE9:AJ9"/>
    <mergeCell ref="P11:Q11"/>
    <mergeCell ref="S9:X9"/>
    <mergeCell ref="L73:N73"/>
    <mergeCell ref="L74:N74"/>
    <mergeCell ref="L57:N57"/>
    <mergeCell ref="P2:Y2"/>
    <mergeCell ref="S6:U6"/>
    <mergeCell ref="AN1:AW1"/>
    <mergeCell ref="AN2:AW2"/>
    <mergeCell ref="AN5:AP5"/>
    <mergeCell ref="AQ5:AS5"/>
    <mergeCell ref="AT5:AU5"/>
    <mergeCell ref="AV5:AW5"/>
    <mergeCell ref="AN6:AP6"/>
    <mergeCell ref="AQ6:AS6"/>
    <mergeCell ref="AT6:AU6"/>
    <mergeCell ref="AV6:AW6"/>
    <mergeCell ref="AN3:AW3"/>
    <mergeCell ref="J55:K55"/>
    <mergeCell ref="E9:J9"/>
    <mergeCell ref="B2:K2"/>
    <mergeCell ref="AB6:AD6"/>
    <mergeCell ref="AE6:AG6"/>
    <mergeCell ref="AH6:AI6"/>
    <mergeCell ref="AJ6:AK6"/>
    <mergeCell ref="P1:Y1"/>
    <mergeCell ref="U3:W3"/>
    <mergeCell ref="S7:X7"/>
    <mergeCell ref="AF3:AH3"/>
    <mergeCell ref="V5:W5"/>
    <mergeCell ref="X5:Y5"/>
    <mergeCell ref="V6:W6"/>
    <mergeCell ref="X6:Y6"/>
    <mergeCell ref="AB1:AK1"/>
    <mergeCell ref="AB5:AD5"/>
    <mergeCell ref="AE5:AG5"/>
    <mergeCell ref="AH5:AI5"/>
    <mergeCell ref="AJ5:AK5"/>
    <mergeCell ref="AB2:AK2"/>
    <mergeCell ref="P5:R5"/>
    <mergeCell ref="S5:U5"/>
    <mergeCell ref="P6:R6"/>
    <mergeCell ref="B1:K1"/>
    <mergeCell ref="J5:K5"/>
    <mergeCell ref="B5:D5"/>
    <mergeCell ref="E5:G5"/>
    <mergeCell ref="H5:I5"/>
    <mergeCell ref="B3:K3"/>
    <mergeCell ref="B11:C11"/>
    <mergeCell ref="B6:D6"/>
    <mergeCell ref="E6:G6"/>
    <mergeCell ref="H6:I6"/>
    <mergeCell ref="J6:K6"/>
    <mergeCell ref="E105:J105"/>
    <mergeCell ref="B107:C107"/>
    <mergeCell ref="B51:K51"/>
    <mergeCell ref="B99:K99"/>
    <mergeCell ref="B52:K52"/>
    <mergeCell ref="B60:C60"/>
    <mergeCell ref="E58:J58"/>
    <mergeCell ref="B102:D102"/>
    <mergeCell ref="E102:G102"/>
    <mergeCell ref="H102:I102"/>
    <mergeCell ref="J102:K102"/>
    <mergeCell ref="B101:D101"/>
    <mergeCell ref="E101:G101"/>
    <mergeCell ref="H101:I101"/>
    <mergeCell ref="B97:K97"/>
    <mergeCell ref="B98:K98"/>
    <mergeCell ref="B54:D54"/>
    <mergeCell ref="E54:G54"/>
    <mergeCell ref="H54:I54"/>
    <mergeCell ref="J54:K54"/>
    <mergeCell ref="E55:G55"/>
    <mergeCell ref="H55:I55"/>
    <mergeCell ref="J101:K101"/>
    <mergeCell ref="B55:D55"/>
    <mergeCell ref="L90:N90"/>
    <mergeCell ref="L89:N89"/>
    <mergeCell ref="L58:N60"/>
    <mergeCell ref="L67:N67"/>
    <mergeCell ref="L68:N68"/>
    <mergeCell ref="L69:N69"/>
    <mergeCell ref="L70:N70"/>
    <mergeCell ref="L71:N71"/>
    <mergeCell ref="L72:N72"/>
    <mergeCell ref="L77:N77"/>
    <mergeCell ref="L78:N78"/>
    <mergeCell ref="L86:N86"/>
    <mergeCell ref="BC9:BH9"/>
    <mergeCell ref="AZ11:BA11"/>
    <mergeCell ref="AZ1:BI1"/>
    <mergeCell ref="AZ2:BI2"/>
    <mergeCell ref="BC3:BG3"/>
    <mergeCell ref="AZ5:BB5"/>
    <mergeCell ref="BC5:BE5"/>
    <mergeCell ref="BF5:BG5"/>
    <mergeCell ref="BH5:BI5"/>
    <mergeCell ref="AZ6:BB6"/>
    <mergeCell ref="BC6:BE6"/>
    <mergeCell ref="BF6:BG6"/>
    <mergeCell ref="BH6:BI6"/>
    <mergeCell ref="A12:A22"/>
    <mergeCell ref="A23:A33"/>
    <mergeCell ref="A34:A46"/>
    <mergeCell ref="A61:A71"/>
    <mergeCell ref="A72:A82"/>
    <mergeCell ref="A83:A93"/>
    <mergeCell ref="A108:A118"/>
    <mergeCell ref="A119:A129"/>
    <mergeCell ref="A130:A140"/>
  </mergeCells>
  <phoneticPr fontId="11" type="noConversion"/>
  <conditionalFormatting sqref="B2:B3 B12:O22 B23:L23 N23:O23 B24:O27">
    <cfRule type="expression" dxfId="692" priority="138">
      <formula>CELL("Protect",B2)=0</formula>
    </cfRule>
  </conditionalFormatting>
  <conditionalFormatting sqref="B52 B98:B99">
    <cfRule type="expression" dxfId="691" priority="192">
      <formula>CELL("Protect",B52)=0</formula>
    </cfRule>
  </conditionalFormatting>
  <conditionalFormatting sqref="B40:D40">
    <cfRule type="expression" dxfId="690" priority="27">
      <formula>CELL("Protect",B40)=0</formula>
    </cfRule>
  </conditionalFormatting>
  <conditionalFormatting sqref="B34:K39">
    <cfRule type="expression" dxfId="689" priority="137">
      <formula>CELL("Protect",B34)=0</formula>
    </cfRule>
  </conditionalFormatting>
  <conditionalFormatting sqref="B41:K43">
    <cfRule type="expression" dxfId="688" priority="190">
      <formula>CELL("Protect",B41)=0</formula>
    </cfRule>
  </conditionalFormatting>
  <conditionalFormatting sqref="B67:K95">
    <cfRule type="expression" dxfId="687" priority="1">
      <formula>CELL("Protect",B67)=0</formula>
    </cfRule>
  </conditionalFormatting>
  <conditionalFormatting sqref="B127:K140">
    <cfRule type="expression" dxfId="686" priority="185">
      <formula>CELL("Protect",B127)=0</formula>
    </cfRule>
  </conditionalFormatting>
  <conditionalFormatting sqref="B28:L29">
    <cfRule type="expression" dxfId="685" priority="2">
      <formula>CELL("Protect",B28)=0</formula>
    </cfRule>
  </conditionalFormatting>
  <conditionalFormatting sqref="B61:O66 B108:K113 E114:K125">
    <cfRule type="expression" dxfId="684" priority="194">
      <formula>CELL("Protect",B61)=0</formula>
    </cfRule>
  </conditionalFormatting>
  <conditionalFormatting sqref="B44:Q44">
    <cfRule type="expression" dxfId="683" priority="184">
      <formula>CELL("Protect",B44)=0</formula>
    </cfRule>
  </conditionalFormatting>
  <conditionalFormatting sqref="B1:Y1 Z1:AW2 AX1:AY6 BJ1:XFD6 L2:P2 L3:O3 Y3 P4:R4 T4:Y4 B4:O5 Z4:AA6 AB5:AK5 AN5:AW5 AL5:AM6 B6:I6 L6:O6 AB6:AI6 AN6:AU6 B8:Y8 AB8:AK8 AN8:AW8 Z8:AA11 AL8:AM11 AX8:AY42 BJ8:XFD45 B9:E9 L9 N9:S9 AB9:AE9 AN9:AQ9 B10:Y10 AB10:AK10 AN10:AW10 B11 R11:Y11 AB11 AD11:AK11 AN11 AP11:AW11 P12:Y12 Z12:AT27 N28:O28 AP28:AT29 Z28:AO30 O29:O30 B30:M30 B31:O33 N34:P34 Z34:AP42 L35:N35 O35:O42 L36:L38 N39:N42 O43:R43 AX43:AX45 AY43:AY48 B45:K45 AD45:AJ45 AE45:AK46 AX47:AX48 B51:O51 P51:AA52 N52:O52 B53:I53 P53:R53 T53:AA53 P56:AK76 B57:K57 E58 B59:K59 O59:O60 B60 D60:K60 L76:L78 L79:O80 P79:AK88 L83:O85 AL84:AM84 AO84:AY84 AL85:AY95 L86 O86 L87:O88 L89 Q89:AK90 P91:AK95 L92:O95 B96:AY96 B97:K97 L97:AY100 B100:I100 B104:K104 E105 B106:K106 B107 D107:K107 B114:D123 M122:O142 B124:C126 D126:K126 B141:L142 B143:O1048576">
    <cfRule type="expression" dxfId="682" priority="205">
      <formula>CELL("Protect",B1)=0</formula>
    </cfRule>
  </conditionalFormatting>
  <conditionalFormatting sqref="B47:AM50">
    <cfRule type="expression" dxfId="681" priority="92">
      <formula>CELL("Protect",B47)=0</formula>
    </cfRule>
  </conditionalFormatting>
  <conditionalFormatting sqref="D124:D125">
    <cfRule type="expression" dxfId="680" priority="193">
      <formula>CELL("Protect",D124)=0</formula>
    </cfRule>
  </conditionalFormatting>
  <conditionalFormatting sqref="E40:L41">
    <cfRule type="expression" dxfId="679" priority="21">
      <formula>CELL("Protect",E40)=0</formula>
    </cfRule>
  </conditionalFormatting>
  <conditionalFormatting sqref="J6 AJ6 AV6 J53 J100">
    <cfRule type="expression" dxfId="678" priority="203">
      <formula>CELL("protect",J6)=0</formula>
    </cfRule>
  </conditionalFormatting>
  <conditionalFormatting sqref="J55:J56">
    <cfRule type="expression" dxfId="677" priority="175">
      <formula>CELL("protect",J55)=0</formula>
    </cfRule>
  </conditionalFormatting>
  <conditionalFormatting sqref="J102:J103">
    <cfRule type="expression" dxfId="676" priority="171">
      <formula>CELL("protect",J102)=0</formula>
    </cfRule>
  </conditionalFormatting>
  <conditionalFormatting sqref="L45">
    <cfRule type="expression" dxfId="675" priority="204">
      <formula>CELL("Protect",L45)=0</formula>
    </cfRule>
  </conditionalFormatting>
  <conditionalFormatting sqref="L122:L140">
    <cfRule type="expression" dxfId="674" priority="17">
      <formula>CELL("Protect",L122)=0</formula>
    </cfRule>
  </conditionalFormatting>
  <conditionalFormatting sqref="L54:M55">
    <cfRule type="expression" dxfId="673" priority="170">
      <formula>CELL("Protect",L54)=0</formula>
    </cfRule>
  </conditionalFormatting>
  <conditionalFormatting sqref="M45:Q46">
    <cfRule type="expression" dxfId="672" priority="37">
      <formula>CELL("Protect",M45)=0</formula>
    </cfRule>
  </conditionalFormatting>
  <conditionalFormatting sqref="N55">
    <cfRule type="expression" dxfId="671" priority="168">
      <formula>CELL("protect",N55)=0</formula>
    </cfRule>
  </conditionalFormatting>
  <conditionalFormatting sqref="N54:O54">
    <cfRule type="expression" dxfId="670" priority="169">
      <formula>CELL("Protect",N54)=0</formula>
    </cfRule>
  </conditionalFormatting>
  <conditionalFormatting sqref="O72:O73">
    <cfRule type="expression" dxfId="669" priority="19">
      <formula>CELL("Protect",O72)=0</formula>
    </cfRule>
  </conditionalFormatting>
  <conditionalFormatting sqref="O76:O78 Q77:AK78">
    <cfRule type="expression" dxfId="668" priority="20">
      <formula>CELL("Protect",O76)=0</formula>
    </cfRule>
  </conditionalFormatting>
  <conditionalFormatting sqref="O89">
    <cfRule type="expression" dxfId="667" priority="18">
      <formula>CELL("Protect",O89)=0</formula>
    </cfRule>
  </conditionalFormatting>
  <conditionalFormatting sqref="P5:Y6 AB2:AB3 AN2:AN3 D11:P11 P13:R42">
    <cfRule type="expression" dxfId="666" priority="202">
      <formula>CELL("Protect",D2)=0</formula>
    </cfRule>
  </conditionalFormatting>
  <conditionalFormatting sqref="R44:R46 B46:L46 AD46">
    <cfRule type="expression" dxfId="665" priority="188">
      <formula>CELL("Protect",B44)=0</formula>
    </cfRule>
  </conditionalFormatting>
  <conditionalFormatting sqref="S7">
    <cfRule type="expression" dxfId="664" priority="151">
      <formula>CELL("Protect",S7)=0</formula>
    </cfRule>
  </conditionalFormatting>
  <conditionalFormatting sqref="S13:Y46">
    <cfRule type="expression" dxfId="663" priority="6">
      <formula>CELL("Protect",S13)=0</formula>
    </cfRule>
  </conditionalFormatting>
  <conditionalFormatting sqref="X6">
    <cfRule type="expression" dxfId="662" priority="200">
      <formula>CELL("protect",X6)=0</formula>
    </cfRule>
  </conditionalFormatting>
  <conditionalFormatting sqref="Z3">
    <cfRule type="expression" dxfId="661" priority="15">
      <formula>CELL("PROTECT",Z3)=0</formula>
    </cfRule>
  </conditionalFormatting>
  <conditionalFormatting sqref="Z45:AC46">
    <cfRule type="expression" dxfId="660" priority="35">
      <formula>CELL("Protect",Z45)=0</formula>
    </cfRule>
  </conditionalFormatting>
  <conditionalFormatting sqref="Z43:AK44">
    <cfRule type="expression" dxfId="659" priority="189">
      <formula>CELL("Protect",Z43)=0</formula>
    </cfRule>
  </conditionalFormatting>
  <conditionalFormatting sqref="Z31:AW33">
    <cfRule type="expression" dxfId="658" priority="158">
      <formula>CELL("Protect",Z31)=0</formula>
    </cfRule>
  </conditionalFormatting>
  <conditionalFormatting sqref="AB51:BI53">
    <cfRule type="expression" dxfId="657" priority="75">
      <formula>CELL("Protect",AB51)=0</formula>
    </cfRule>
  </conditionalFormatting>
  <conditionalFormatting sqref="AF3">
    <cfRule type="expression" dxfId="656" priority="150">
      <formula>CELL("Protect",AF3)=0</formula>
    </cfRule>
  </conditionalFormatting>
  <conditionalFormatting sqref="AK3:AW3">
    <cfRule type="expression" dxfId="655" priority="149">
      <formula>CELL("Protect",AK3)=0</formula>
    </cfRule>
  </conditionalFormatting>
  <conditionalFormatting sqref="AN50 AP50 AR50:AS50 AU50:AW50">
    <cfRule type="expression" dxfId="654" priority="135">
      <formula>CELL("Protect",AN50)=0</formula>
    </cfRule>
  </conditionalFormatting>
  <conditionalFormatting sqref="AN43:AV44">
    <cfRule type="expression" dxfId="653" priority="183">
      <formula>CELL("Protect",AN43)=0</formula>
    </cfRule>
  </conditionalFormatting>
  <conditionalFormatting sqref="AN45:AW49">
    <cfRule type="expression" dxfId="652" priority="29">
      <formula>CELL("Protect",AN45)=0</formula>
    </cfRule>
  </conditionalFormatting>
  <conditionalFormatting sqref="AP30:AW30">
    <cfRule type="expression" dxfId="651" priority="146">
      <formula>CELL("Protect",AP30)=0</formula>
    </cfRule>
  </conditionalFormatting>
  <conditionalFormatting sqref="AQ47">
    <cfRule type="expression" dxfId="650" priority="78">
      <formula>CELL("Protect",AQ47)=0</formula>
    </cfRule>
  </conditionalFormatting>
  <conditionalFormatting sqref="AQ49">
    <cfRule type="expression" dxfId="649" priority="76">
      <formula>CELL("Protect",AQ49)=0</formula>
    </cfRule>
  </conditionalFormatting>
  <conditionalFormatting sqref="AQ35:AV42">
    <cfRule type="expression" dxfId="648" priority="143">
      <formula>CELL("Protect",AQ35)=0</formula>
    </cfRule>
  </conditionalFormatting>
  <conditionalFormatting sqref="AQ34:AW34">
    <cfRule type="expression" dxfId="647" priority="145">
      <formula>CELL("Protect",AQ34)=0</formula>
    </cfRule>
  </conditionalFormatting>
  <conditionalFormatting sqref="AU12:AW29">
    <cfRule type="expression" dxfId="646" priority="159">
      <formula>CELL("Protect",AU12)=0</formula>
    </cfRule>
  </conditionalFormatting>
  <conditionalFormatting sqref="AW35:AW44">
    <cfRule type="expression" dxfId="645" priority="156">
      <formula>CELL("Protect",AW35)=0</formula>
    </cfRule>
  </conditionalFormatting>
  <conditionalFormatting sqref="AX49:BC50">
    <cfRule type="expression" dxfId="644" priority="42">
      <formula>CELL("Protect",AX49)=0</formula>
    </cfRule>
  </conditionalFormatting>
  <conditionalFormatting sqref="AZ2:AZ3">
    <cfRule type="expression" dxfId="643" priority="72">
      <formula>CELL("Protect",AZ2)=0</formula>
    </cfRule>
  </conditionalFormatting>
  <conditionalFormatting sqref="AZ48:BH48">
    <cfRule type="expression" dxfId="642" priority="47">
      <formula>CELL("Protect",AZ48)=0</formula>
    </cfRule>
  </conditionalFormatting>
  <conditionalFormatting sqref="AZ1:BI2 AZ5:BI5 AZ6:BG6 AZ8:BI8 AZ9:BC9 AZ10:BI10 AZ11 BB11:BI11 BD50:BE50 BG50:BI50 AL56:BI56 AL58:XFD60 AL62:XFD82 BA84:BI84 AZ85:BI100 P104:BI1048576">
    <cfRule type="expression" dxfId="641" priority="74">
      <formula>CELL("Protect",P1)=0</formula>
    </cfRule>
  </conditionalFormatting>
  <conditionalFormatting sqref="AZ12:BI47">
    <cfRule type="expression" dxfId="640" priority="23">
      <formula>CELL("Protect",AZ12)=0</formula>
    </cfRule>
  </conditionalFormatting>
  <conditionalFormatting sqref="BC3">
    <cfRule type="expression" dxfId="639" priority="60">
      <formula>CELL("Protect",BC3)=0</formula>
    </cfRule>
  </conditionalFormatting>
  <conditionalFormatting sqref="BD49:BH49">
    <cfRule type="expression" dxfId="638" priority="44">
      <formula>CELL("Protect",BD49)=0</formula>
    </cfRule>
  </conditionalFormatting>
  <conditionalFormatting sqref="BH6">
    <cfRule type="expression" dxfId="637" priority="73">
      <formula>CELL("protect",BH6)=0</formula>
    </cfRule>
  </conditionalFormatting>
  <conditionalFormatting sqref="BI3">
    <cfRule type="expression" dxfId="636" priority="59">
      <formula>CELL("Protect",BI3)=0</formula>
    </cfRule>
  </conditionalFormatting>
  <conditionalFormatting sqref="BI48:BI49">
    <cfRule type="expression" dxfId="635" priority="40">
      <formula>CELL("Protect",BI48)=0</formula>
    </cfRule>
  </conditionalFormatting>
  <conditionalFormatting sqref="BJ47:XFD56 B54:K54 B55:I56">
    <cfRule type="expression" dxfId="634" priority="176">
      <formula>CELL("Protect",B47)=0</formula>
    </cfRule>
  </conditionalFormatting>
  <conditionalFormatting sqref="BJ84:XFD1048576 B101:O101 B102:I103 L102:O121">
    <cfRule type="expression" dxfId="633" priority="172">
      <formula>CELL("Protect",B84)=0</formula>
    </cfRule>
  </conditionalFormatting>
  <dataValidations count="10">
    <dataValidation type="whole" allowBlank="1" showInputMessage="1" showErrorMessage="1" error="Enter whole amounts only.  Round cents to the nearest dollar." sqref="S18:W18 W19:W26 S24:V24 AI19:AI26 S20:V20 I115:I122 E67:H77 I68:I77" xr:uid="{00000000-0002-0000-0300-000000000000}">
      <formula1>0</formula1>
      <formula2>999999999999999000000</formula2>
    </dataValidation>
    <dataValidation type="whole" allowBlank="1" showInputMessage="1" showErrorMessage="1" sqref="J44 J93 AJ44 J140 AV44" xr:uid="{00000000-0002-0000-0300-000001000000}">
      <formula1>0</formula1>
      <formula2>999999999999999000</formula2>
    </dataValidation>
    <dataValidation type="whole" allowBlank="1" showInputMessage="1" showErrorMessage="1" error="Enter whole amounts only.  Round cents to the nearest dollar." sqref="J37 E81:H82 S32:V33 X36:X37 J86" xr:uid="{00000000-0002-0000-0300-000002000000}">
      <formula1>0</formula1>
      <formula2>999999999999999000</formula2>
    </dataValidation>
    <dataValidation type="whole" allowBlank="1" showInputMessage="1" showErrorMessage="1" error="Enter whole amounts only.  Round cents to the nearest dollar." sqref="E89:I90 S40:W41" xr:uid="{00000000-0002-0000-0300-000003000000}">
      <formula1>0</formula1>
      <formula2>9999999999999990000</formula2>
    </dataValidation>
    <dataValidation type="whole" allowBlank="1" showInputMessage="1" showErrorMessage="1" error="Enter whole amounts only.  Round cents to the nearest dollar." sqref="S13:V15 S21:V23 S19:V19 S25:V29 W27:W29" xr:uid="{00000000-0002-0000-0300-000004000000}">
      <formula1>-9999999999999990</formula1>
      <formula2>999999999999999000</formula2>
    </dataValidation>
    <dataValidation type="whole" allowBlank="1" showInputMessage="1" showErrorMessage="1" error="Enter whole amounts only.  Round cents to the nearest dollar." sqref="E45:J45" xr:uid="{4D186A51-C513-4D00-9407-06D7D53FB9B7}">
      <formula1>-99999999999999</formula1>
      <formula2>999999999999999000</formula2>
    </dataValidation>
    <dataValidation type="whole" allowBlank="1" showInputMessage="1" showErrorMessage="1" error="Enter whole amounts only.  Round cents to the nearest dollar." sqref="S45:X45" xr:uid="{3B3BD95B-384F-40EC-B238-88AEF1BBC958}">
      <formula1>-9999999999999</formula1>
      <formula2>999999999999999000</formula2>
    </dataValidation>
    <dataValidation type="whole" allowBlank="1" showInputMessage="1" showErrorMessage="1" error="Enter whole amounts only.  Round cents to the nearest dollar." sqref="E18:I28 I67" xr:uid="{7C13690F-DEFA-4519-83B0-03B1CA7A4ABD}">
      <formula1>-10000000</formula1>
      <formula2>999999999999999000000</formula2>
    </dataValidation>
    <dataValidation type="whole" allowBlank="1" showInputMessage="1" showErrorMessage="1" error="Enter whole amounts only.  Round cents to the nearest dollar." sqref="E32:H33" xr:uid="{B22EE369-DEDD-4150-863B-8A6BC6FE6A86}">
      <formula1>-10000000</formula1>
      <formula2>999999999999999000</formula2>
    </dataValidation>
    <dataValidation type="whole" allowBlank="1" showInputMessage="1" showErrorMessage="1" error="Enter whole amounts only.  Round cents to the nearest dollar." sqref="E40:I41" xr:uid="{6BF86EC5-D768-4BD4-A177-8EFA9D9FF904}">
      <formula1>-100000000</formula1>
      <formula2>9999999999999990000</formula2>
    </dataValidation>
  </dataValidations>
  <printOptions horizontalCentered="1"/>
  <pageMargins left="0.23" right="0.23" top="0.35" bottom="0.4" header="0.25" footer="0.2"/>
  <pageSetup scale="73" fitToHeight="0" orientation="landscape" r:id="rId1"/>
  <headerFooter>
    <oddFooter>&amp;C&amp;"Tahoma,Regular"&amp;9page &amp;P of &amp;N&amp;R&amp;"Tahoma,Regular"&amp;10ID-46, Schedule &amp;A</oddFooter>
  </headerFooter>
  <rowBreaks count="2" manualBreakCount="2">
    <brk id="50" max="16383" man="1"/>
    <brk id="96" max="16383" man="1"/>
  </rowBreaks>
  <colBreaks count="3" manualBreakCount="3">
    <brk id="14" max="1048575" man="1"/>
    <brk id="25" max="1048575" man="1"/>
    <brk id="3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Choose Standard or Waiver from dropdown" xr:uid="{B6858E5F-24E7-446D-A518-76BE192365D3}">
          <x14:formula1>
            <xm:f>lookups!$H$3:$H$4</xm:f>
          </x14:formula1>
          <xm:sqref>U3:W3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pageSetUpPr fitToPage="1"/>
  </sheetPr>
  <dimension ref="A1:M98"/>
  <sheetViews>
    <sheetView showGridLines="0" zoomScale="80" zoomScaleNormal="80" zoomScalePageLayoutView="70" workbookViewId="0">
      <selection sqref="A1:H1"/>
    </sheetView>
  </sheetViews>
  <sheetFormatPr defaultColWidth="8.109375" defaultRowHeight="14.4" x14ac:dyDescent="0.25"/>
  <cols>
    <col min="1" max="1" width="35.109375" style="5" customWidth="1"/>
    <col min="2" max="5" width="12" style="5" customWidth="1"/>
    <col min="6" max="6" width="12.77734375" style="5" customWidth="1"/>
    <col min="7" max="7" width="12" style="5" customWidth="1"/>
    <col min="8" max="8" width="31.88671875" style="5" customWidth="1"/>
    <col min="9" max="9" width="5.6640625" style="5" customWidth="1"/>
    <col min="10" max="11" width="39.33203125" style="5" customWidth="1"/>
    <col min="12" max="16384" width="8.109375" style="5"/>
  </cols>
  <sheetData>
    <row r="1" spans="1:10" s="73" customFormat="1" ht="15.85" customHeight="1" x14ac:dyDescent="0.25">
      <c r="A1" s="1463" t="s">
        <v>460</v>
      </c>
      <c r="B1" s="1464"/>
      <c r="C1" s="1464"/>
      <c r="D1" s="1464"/>
      <c r="E1" s="1464"/>
      <c r="F1" s="1464"/>
      <c r="G1" s="1464"/>
      <c r="H1" s="1465"/>
      <c r="J1" s="520"/>
    </row>
    <row r="2" spans="1:10" s="73" customFormat="1" ht="15.05" x14ac:dyDescent="0.25">
      <c r="A2" s="1466" t="s">
        <v>445</v>
      </c>
      <c r="B2" s="1493"/>
      <c r="C2" s="1493"/>
      <c r="D2" s="1493"/>
      <c r="E2" s="1493"/>
      <c r="F2" s="1493"/>
      <c r="G2" s="1493"/>
      <c r="H2" s="1468"/>
      <c r="J2" s="520"/>
    </row>
    <row r="3" spans="1:10" s="470" customFormat="1" ht="11.3" customHeight="1" x14ac:dyDescent="0.25">
      <c r="A3" s="471"/>
      <c r="B3" s="472"/>
      <c r="C3" s="472"/>
      <c r="D3" s="472"/>
      <c r="E3" s="472"/>
      <c r="F3" s="472"/>
      <c r="G3" s="472"/>
      <c r="H3" s="473"/>
      <c r="J3" s="520"/>
    </row>
    <row r="4" spans="1:10" s="73" customFormat="1" ht="15.85" customHeight="1" x14ac:dyDescent="0.3">
      <c r="A4" s="64" t="s">
        <v>95</v>
      </c>
      <c r="B4" s="1500" t="s">
        <v>45</v>
      </c>
      <c r="C4" s="1500"/>
      <c r="D4" s="442"/>
      <c r="E4" s="442" t="s">
        <v>96</v>
      </c>
      <c r="F4" s="168"/>
      <c r="G4" s="168"/>
      <c r="H4" s="443" t="s">
        <v>65</v>
      </c>
      <c r="J4" s="520"/>
    </row>
    <row r="5" spans="1:10" s="73" customFormat="1" ht="15.85" customHeight="1" x14ac:dyDescent="0.3">
      <c r="A5" s="444">
        <f>'Cover Page'!A$8</f>
        <v>0</v>
      </c>
      <c r="B5" s="1496">
        <f>'Cover Page'!F$8</f>
        <v>0</v>
      </c>
      <c r="C5" s="1496"/>
      <c r="D5" s="1496"/>
      <c r="E5" s="1497">
        <f>'Cover Page'!K$8</f>
        <v>0</v>
      </c>
      <c r="F5" s="1497"/>
      <c r="G5" s="167"/>
      <c r="H5" s="445" t="str">
        <f>TEXT('Cover Page'!$K$10,"mm/dd/yy")&amp;" to "&amp;TEXT('Cover Page'!$M$10,"mm/dd/yy")</f>
        <v>07/01/24 to 06/30/25</v>
      </c>
      <c r="J5" s="520"/>
    </row>
    <row r="6" spans="1:10" s="73" customFormat="1" ht="10.5" customHeight="1" x14ac:dyDescent="0.25">
      <c r="A6" s="1"/>
      <c r="B6" s="70"/>
      <c r="C6" s="70"/>
      <c r="D6" s="70"/>
      <c r="E6" s="70"/>
      <c r="F6" s="2"/>
      <c r="G6" s="2"/>
      <c r="H6" s="38"/>
      <c r="J6" s="520"/>
    </row>
    <row r="7" spans="1:10" ht="15.85" customHeight="1" x14ac:dyDescent="0.25">
      <c r="A7" s="448"/>
      <c r="B7" s="66" t="s">
        <v>9</v>
      </c>
      <c r="C7" s="66" t="s">
        <v>10</v>
      </c>
      <c r="D7" s="66" t="s">
        <v>11</v>
      </c>
      <c r="E7" s="66" t="s">
        <v>12</v>
      </c>
      <c r="F7" s="66" t="s">
        <v>13</v>
      </c>
      <c r="G7" s="66" t="s">
        <v>14</v>
      </c>
      <c r="H7" s="66" t="s">
        <v>18</v>
      </c>
    </row>
    <row r="8" spans="1:10" ht="15.85" customHeight="1" x14ac:dyDescent="0.25">
      <c r="A8" s="449"/>
      <c r="B8" s="451" t="s">
        <v>83</v>
      </c>
      <c r="C8" s="451" t="s">
        <v>28</v>
      </c>
      <c r="D8" s="451" t="s">
        <v>15</v>
      </c>
      <c r="E8" s="451" t="s">
        <v>84</v>
      </c>
      <c r="F8" s="449" t="s">
        <v>0</v>
      </c>
      <c r="G8" s="451" t="s">
        <v>85</v>
      </c>
      <c r="H8" s="451" t="s">
        <v>7</v>
      </c>
    </row>
    <row r="9" spans="1:10" ht="15.85" customHeight="1" x14ac:dyDescent="0.25">
      <c r="A9" s="450"/>
      <c r="B9" s="452" t="s">
        <v>2</v>
      </c>
      <c r="C9" s="452" t="s">
        <v>3</v>
      </c>
      <c r="D9" s="452" t="s">
        <v>16</v>
      </c>
      <c r="E9" s="452" t="s">
        <v>17</v>
      </c>
      <c r="F9" s="452" t="s">
        <v>6</v>
      </c>
      <c r="G9" s="141" t="s">
        <v>253</v>
      </c>
      <c r="H9" s="450" t="s">
        <v>8</v>
      </c>
    </row>
    <row r="10" spans="1:10" ht="15.85" customHeight="1" x14ac:dyDescent="0.25">
      <c r="A10" s="880" t="s">
        <v>251</v>
      </c>
      <c r="B10" s="142"/>
      <c r="C10" s="143"/>
      <c r="D10" s="143"/>
      <c r="E10" s="143"/>
      <c r="F10" s="65"/>
      <c r="G10" s="707"/>
      <c r="H10" s="144"/>
    </row>
    <row r="11" spans="1:10" ht="15.85" customHeight="1" x14ac:dyDescent="0.25">
      <c r="A11" s="145" t="s">
        <v>19</v>
      </c>
      <c r="B11" s="146"/>
      <c r="C11" s="146"/>
      <c r="D11" s="146"/>
      <c r="E11" s="146"/>
      <c r="F11" s="152">
        <f>SUM(B11:E11)</f>
        <v>0</v>
      </c>
      <c r="G11" s="153">
        <f>IF(F11&gt;0,ROUND(F11/'1'!$K$13,4),0)</f>
        <v>0</v>
      </c>
      <c r="H11" s="149"/>
    </row>
    <row r="12" spans="1:10" ht="15.85" customHeight="1" x14ac:dyDescent="0.25">
      <c r="A12" s="150" t="s">
        <v>174</v>
      </c>
      <c r="B12" s="151"/>
      <c r="C12" s="151"/>
      <c r="D12" s="151"/>
      <c r="E12" s="151"/>
      <c r="F12" s="152">
        <f t="shared" ref="F12:F20" si="0">SUM(B12:E12)</f>
        <v>0</v>
      </c>
      <c r="G12" s="153">
        <f>IF(F12&gt;0,ROUND(F12/'1'!$K$13,4),0)</f>
        <v>0</v>
      </c>
      <c r="H12" s="149"/>
    </row>
    <row r="13" spans="1:10" ht="15.85" customHeight="1" x14ac:dyDescent="0.25">
      <c r="A13" s="150" t="s">
        <v>167</v>
      </c>
      <c r="B13" s="151"/>
      <c r="C13" s="151"/>
      <c r="D13" s="151"/>
      <c r="E13" s="151"/>
      <c r="F13" s="152">
        <f t="shared" si="0"/>
        <v>0</v>
      </c>
      <c r="G13" s="153">
        <f>IF(F13&gt;0,ROUND(F13/'1'!$K$13,4),0)</f>
        <v>0</v>
      </c>
      <c r="H13" s="149"/>
    </row>
    <row r="14" spans="1:10" ht="15.85" customHeight="1" x14ac:dyDescent="0.25">
      <c r="A14" s="154"/>
      <c r="B14" s="155"/>
      <c r="C14" s="155"/>
      <c r="D14" s="155"/>
      <c r="E14" s="155"/>
      <c r="F14" s="152">
        <f t="shared" si="0"/>
        <v>0</v>
      </c>
      <c r="G14" s="153">
        <f>IF(F14&gt;0,ROUND(F14/'1'!$K$13,4),0)</f>
        <v>0</v>
      </c>
      <c r="H14" s="149"/>
    </row>
    <row r="15" spans="1:10" ht="15.85" customHeight="1" x14ac:dyDescent="0.25">
      <c r="A15" s="154"/>
      <c r="B15" s="155"/>
      <c r="C15" s="155"/>
      <c r="D15" s="155"/>
      <c r="E15" s="155"/>
      <c r="F15" s="152">
        <f t="shared" si="0"/>
        <v>0</v>
      </c>
      <c r="G15" s="153">
        <f>IF(F15&gt;0,ROUND(F15/'1'!$K$13,4),0)</f>
        <v>0</v>
      </c>
      <c r="H15" s="149"/>
    </row>
    <row r="16" spans="1:10" ht="15.85" customHeight="1" x14ac:dyDescent="0.25">
      <c r="A16" s="154"/>
      <c r="B16" s="155"/>
      <c r="C16" s="155"/>
      <c r="D16" s="155"/>
      <c r="E16" s="155"/>
      <c r="F16" s="152">
        <f t="shared" si="0"/>
        <v>0</v>
      </c>
      <c r="G16" s="153">
        <f>IF(F16&gt;0,ROUND(F16/'1'!$K$13,4),0)</f>
        <v>0</v>
      </c>
      <c r="H16" s="149"/>
    </row>
    <row r="17" spans="1:8" ht="15.85" customHeight="1" x14ac:dyDescent="0.25">
      <c r="A17" s="154"/>
      <c r="B17" s="155"/>
      <c r="C17" s="155"/>
      <c r="D17" s="155"/>
      <c r="E17" s="155"/>
      <c r="F17" s="152">
        <f t="shared" si="0"/>
        <v>0</v>
      </c>
      <c r="G17" s="153">
        <f>IF(F17&gt;0,ROUND(F17/'1'!$K$13,4),0)</f>
        <v>0</v>
      </c>
      <c r="H17" s="149"/>
    </row>
    <row r="18" spans="1:8" ht="15.85" customHeight="1" x14ac:dyDescent="0.25">
      <c r="A18" s="154"/>
      <c r="B18" s="155"/>
      <c r="C18" s="155"/>
      <c r="D18" s="155"/>
      <c r="E18" s="155"/>
      <c r="F18" s="152">
        <f t="shared" si="0"/>
        <v>0</v>
      </c>
      <c r="G18" s="153">
        <f>IF(F18&gt;0,ROUND(F18/'1'!$K$13,4),0)</f>
        <v>0</v>
      </c>
      <c r="H18" s="149"/>
    </row>
    <row r="19" spans="1:8" ht="15.85" customHeight="1" x14ac:dyDescent="0.25">
      <c r="A19" s="154"/>
      <c r="B19" s="155"/>
      <c r="C19" s="155"/>
      <c r="D19" s="155"/>
      <c r="E19" s="155"/>
      <c r="F19" s="152">
        <f t="shared" si="0"/>
        <v>0</v>
      </c>
      <c r="G19" s="153">
        <f>IF(F19&gt;0,ROUND(F19/'1'!$K$13,4),0)</f>
        <v>0</v>
      </c>
      <c r="H19" s="149"/>
    </row>
    <row r="20" spans="1:8" ht="15.85" customHeight="1" x14ac:dyDescent="0.25">
      <c r="A20" s="154"/>
      <c r="B20" s="155"/>
      <c r="C20" s="155"/>
      <c r="D20" s="155"/>
      <c r="E20" s="155"/>
      <c r="F20" s="152">
        <f t="shared" si="0"/>
        <v>0</v>
      </c>
      <c r="G20" s="153">
        <f>IF(F20&gt;0,ROUND(F20/'1'!$K$13,4),0)</f>
        <v>0</v>
      </c>
      <c r="H20" s="149"/>
    </row>
    <row r="21" spans="1:8" s="12" customFormat="1" hidden="1" x14ac:dyDescent="0.25">
      <c r="A21" s="137"/>
      <c r="B21" s="5"/>
      <c r="C21" s="5"/>
      <c r="D21" s="5"/>
      <c r="E21" s="5"/>
      <c r="F21" s="5"/>
      <c r="G21" s="132"/>
      <c r="H21" s="11"/>
    </row>
    <row r="22" spans="1:8" ht="15.85" customHeight="1" x14ac:dyDescent="0.25">
      <c r="A22" s="137" t="s">
        <v>20</v>
      </c>
      <c r="B22" s="156">
        <f t="shared" ref="B22:G22" si="1">SUM(B11:B20)</f>
        <v>0</v>
      </c>
      <c r="C22" s="156">
        <f t="shared" si="1"/>
        <v>0</v>
      </c>
      <c r="D22" s="156">
        <f t="shared" si="1"/>
        <v>0</v>
      </c>
      <c r="E22" s="156">
        <f t="shared" si="1"/>
        <v>0</v>
      </c>
      <c r="F22" s="156">
        <f t="shared" si="1"/>
        <v>0</v>
      </c>
      <c r="G22" s="157">
        <f t="shared" si="1"/>
        <v>0</v>
      </c>
      <c r="H22" s="158"/>
    </row>
    <row r="23" spans="1:8" ht="15.85" customHeight="1" x14ac:dyDescent="0.25">
      <c r="A23" s="142"/>
      <c r="B23" s="87"/>
      <c r="C23" s="87"/>
      <c r="D23" s="87"/>
      <c r="E23" s="87"/>
      <c r="F23" s="87"/>
      <c r="G23" s="159"/>
      <c r="H23" s="160"/>
    </row>
    <row r="24" spans="1:8" ht="15.85" customHeight="1" x14ac:dyDescent="0.25">
      <c r="A24" s="881" t="s">
        <v>252</v>
      </c>
      <c r="B24" s="142"/>
      <c r="C24" s="87"/>
      <c r="D24" s="87"/>
      <c r="E24" s="87"/>
      <c r="F24" s="87"/>
      <c r="G24" s="162"/>
      <c r="H24" s="163"/>
    </row>
    <row r="25" spans="1:8" s="12" customFormat="1" hidden="1" x14ac:dyDescent="0.25">
      <c r="A25" s="137"/>
      <c r="B25" s="5"/>
      <c r="C25" s="5"/>
      <c r="D25" s="5"/>
      <c r="E25" s="5"/>
      <c r="F25" s="5"/>
      <c r="G25" s="5"/>
      <c r="H25" s="11"/>
    </row>
    <row r="26" spans="1:8" ht="15.85" customHeight="1" x14ac:dyDescent="0.25">
      <c r="A26" s="150" t="s">
        <v>21</v>
      </c>
      <c r="B26" s="155"/>
      <c r="C26" s="155"/>
      <c r="D26" s="155"/>
      <c r="E26" s="155"/>
      <c r="F26" s="147">
        <f>SUM(B26:E26)</f>
        <v>0</v>
      </c>
      <c r="G26" s="148">
        <f>IF(F26&gt;0,ROUND(F26/'1'!$K$13,4),0)</f>
        <v>0</v>
      </c>
      <c r="H26" s="164"/>
    </row>
    <row r="27" spans="1:8" ht="15.85" customHeight="1" x14ac:dyDescent="0.25">
      <c r="A27" s="150" t="s">
        <v>25</v>
      </c>
      <c r="B27" s="155"/>
      <c r="C27" s="155"/>
      <c r="D27" s="155"/>
      <c r="E27" s="155"/>
      <c r="F27" s="152">
        <f t="shared" ref="F27:F40" si="2">SUM(B27:E27)</f>
        <v>0</v>
      </c>
      <c r="G27" s="148">
        <f>IF(F27&gt;0,ROUND(F27/'1'!$K$13,4),0)</f>
        <v>0</v>
      </c>
      <c r="H27" s="164"/>
    </row>
    <row r="28" spans="1:8" ht="15.85" customHeight="1" x14ac:dyDescent="0.25">
      <c r="A28" s="150" t="s">
        <v>26</v>
      </c>
      <c r="B28" s="155"/>
      <c r="C28" s="155"/>
      <c r="D28" s="155"/>
      <c r="E28" s="155"/>
      <c r="F28" s="152">
        <f t="shared" si="2"/>
        <v>0</v>
      </c>
      <c r="G28" s="153">
        <f>IF(F28&gt;0,ROUND(F28/'1'!$K$13,4),0)</f>
        <v>0</v>
      </c>
      <c r="H28" s="164"/>
    </row>
    <row r="29" spans="1:8" ht="15.85" customHeight="1" x14ac:dyDescent="0.25">
      <c r="A29" s="150" t="s">
        <v>22</v>
      </c>
      <c r="B29" s="155"/>
      <c r="C29" s="155"/>
      <c r="D29" s="155"/>
      <c r="E29" s="155"/>
      <c r="F29" s="152">
        <f t="shared" si="2"/>
        <v>0</v>
      </c>
      <c r="G29" s="153">
        <f>IF(F29&gt;0,ROUND(F29/'1'!$K$13,4),0)</f>
        <v>0</v>
      </c>
      <c r="H29" s="164"/>
    </row>
    <row r="30" spans="1:8" ht="15.85" customHeight="1" x14ac:dyDescent="0.25">
      <c r="A30" s="150" t="s">
        <v>23</v>
      </c>
      <c r="B30" s="155"/>
      <c r="C30" s="155"/>
      <c r="D30" s="155"/>
      <c r="E30" s="155"/>
      <c r="F30" s="152">
        <f t="shared" si="2"/>
        <v>0</v>
      </c>
      <c r="G30" s="153">
        <f>IF(F30&gt;0,ROUND(F30/'1'!$K$13,4),0)</f>
        <v>0</v>
      </c>
      <c r="H30" s="164"/>
    </row>
    <row r="31" spans="1:8" ht="15.85" customHeight="1" x14ac:dyDescent="0.25">
      <c r="A31" s="150" t="s">
        <v>100</v>
      </c>
      <c r="B31" s="155"/>
      <c r="C31" s="155"/>
      <c r="D31" s="155"/>
      <c r="E31" s="155"/>
      <c r="F31" s="152">
        <f t="shared" si="2"/>
        <v>0</v>
      </c>
      <c r="G31" s="153">
        <f>IF(F31&gt;0,ROUND(F31/'1'!$K$13,4),0)</f>
        <v>0</v>
      </c>
      <c r="H31" s="164"/>
    </row>
    <row r="32" spans="1:8" ht="15.85" customHeight="1" x14ac:dyDescent="0.25">
      <c r="A32" s="154" t="s">
        <v>166</v>
      </c>
      <c r="B32" s="155"/>
      <c r="C32" s="155"/>
      <c r="D32" s="155"/>
      <c r="E32" s="155"/>
      <c r="F32" s="152">
        <f t="shared" si="2"/>
        <v>0</v>
      </c>
      <c r="G32" s="153">
        <f>IF(F32&gt;0,ROUND(F32/'1'!$K$13,4),0)</f>
        <v>0</v>
      </c>
      <c r="H32" s="164"/>
    </row>
    <row r="33" spans="1:11" ht="15.85" customHeight="1" x14ac:dyDescent="0.25">
      <c r="A33" s="154"/>
      <c r="B33" s="155"/>
      <c r="C33" s="155"/>
      <c r="D33" s="155"/>
      <c r="E33" s="155"/>
      <c r="F33" s="152">
        <f t="shared" si="2"/>
        <v>0</v>
      </c>
      <c r="G33" s="153">
        <f>IF(F33&gt;0,ROUND(F33/'1'!$K$13,4),0)</f>
        <v>0</v>
      </c>
      <c r="H33" s="164"/>
    </row>
    <row r="34" spans="1:11" ht="15.85" customHeight="1" x14ac:dyDescent="0.25">
      <c r="A34" s="154"/>
      <c r="B34" s="155"/>
      <c r="C34" s="155"/>
      <c r="D34" s="155"/>
      <c r="E34" s="155"/>
      <c r="F34" s="152">
        <f t="shared" si="2"/>
        <v>0</v>
      </c>
      <c r="G34" s="153">
        <f>IF(F34&gt;0,ROUND(F34/'1'!$K$13,4),0)</f>
        <v>0</v>
      </c>
      <c r="H34" s="164"/>
    </row>
    <row r="35" spans="1:11" ht="15.85" customHeight="1" x14ac:dyDescent="0.25">
      <c r="A35" s="154"/>
      <c r="B35" s="155"/>
      <c r="C35" s="155"/>
      <c r="D35" s="155"/>
      <c r="E35" s="155"/>
      <c r="F35" s="152">
        <f>SUM(B35:E35)</f>
        <v>0</v>
      </c>
      <c r="G35" s="153">
        <f>IF(F35&gt;0,ROUND(F35/'1'!$K$13,4),0)</f>
        <v>0</v>
      </c>
      <c r="H35" s="164"/>
    </row>
    <row r="36" spans="1:11" ht="15.85" customHeight="1" x14ac:dyDescent="0.25">
      <c r="A36" s="154"/>
      <c r="B36" s="155"/>
      <c r="C36" s="155"/>
      <c r="D36" s="155"/>
      <c r="E36" s="155"/>
      <c r="F36" s="152">
        <f>SUM(B36:E36)</f>
        <v>0</v>
      </c>
      <c r="G36" s="153">
        <f>IF(F36&gt;0,ROUND(F36/'1'!$K$13,4),0)</f>
        <v>0</v>
      </c>
      <c r="H36" s="164"/>
    </row>
    <row r="37" spans="1:11" ht="15.85" customHeight="1" x14ac:dyDescent="0.25">
      <c r="A37" s="154"/>
      <c r="B37" s="155"/>
      <c r="C37" s="155"/>
      <c r="D37" s="155"/>
      <c r="E37" s="155"/>
      <c r="F37" s="152">
        <f>SUM(B37:E37)</f>
        <v>0</v>
      </c>
      <c r="G37" s="153">
        <f>IF(F37&gt;0,ROUND(F37/'1'!$K$13,4),0)</f>
        <v>0</v>
      </c>
      <c r="H37" s="164"/>
    </row>
    <row r="38" spans="1:11" ht="15.85" customHeight="1" x14ac:dyDescent="0.25">
      <c r="A38" s="154"/>
      <c r="B38" s="155"/>
      <c r="C38" s="155"/>
      <c r="D38" s="155"/>
      <c r="E38" s="155"/>
      <c r="F38" s="152">
        <f t="shared" si="2"/>
        <v>0</v>
      </c>
      <c r="G38" s="153">
        <f>IF(F38&gt;0,ROUND(F38/'1'!$K$13,4),0)</f>
        <v>0</v>
      </c>
      <c r="H38" s="164"/>
    </row>
    <row r="39" spans="1:11" ht="15.85" customHeight="1" x14ac:dyDescent="0.25">
      <c r="A39" s="154"/>
      <c r="B39" s="155"/>
      <c r="C39" s="155"/>
      <c r="D39" s="155"/>
      <c r="E39" s="155"/>
      <c r="F39" s="152">
        <f t="shared" si="2"/>
        <v>0</v>
      </c>
      <c r="G39" s="153">
        <f>IF(F39&gt;0,ROUND(F39/'1'!$K$13,4),0)</f>
        <v>0</v>
      </c>
      <c r="H39" s="164"/>
    </row>
    <row r="40" spans="1:11" ht="15.85" customHeight="1" x14ac:dyDescent="0.25">
      <c r="A40" s="154"/>
      <c r="B40" s="155"/>
      <c r="C40" s="155"/>
      <c r="D40" s="155"/>
      <c r="E40" s="155"/>
      <c r="F40" s="152">
        <f t="shared" si="2"/>
        <v>0</v>
      </c>
      <c r="G40" s="153">
        <f>IF(F40&gt;0,ROUND(F40/'1'!$K$13,4),0)</f>
        <v>0</v>
      </c>
      <c r="H40" s="164"/>
    </row>
    <row r="41" spans="1:11" s="12" customFormat="1" ht="15.65" hidden="1" customHeight="1" x14ac:dyDescent="0.25">
      <c r="A41" s="137"/>
      <c r="B41" s="5"/>
      <c r="C41" s="5"/>
      <c r="D41" s="5"/>
      <c r="E41" s="5"/>
      <c r="F41" s="5"/>
      <c r="G41" s="132"/>
      <c r="H41" s="11"/>
    </row>
    <row r="42" spans="1:11" ht="15.85" customHeight="1" x14ac:dyDescent="0.25">
      <c r="A42" s="137" t="s">
        <v>24</v>
      </c>
      <c r="B42" s="156">
        <f t="shared" ref="B42:G42" si="3">SUM(B26:B40)</f>
        <v>0</v>
      </c>
      <c r="C42" s="156">
        <f t="shared" si="3"/>
        <v>0</v>
      </c>
      <c r="D42" s="156">
        <f t="shared" si="3"/>
        <v>0</v>
      </c>
      <c r="E42" s="156">
        <f t="shared" si="3"/>
        <v>0</v>
      </c>
      <c r="F42" s="156">
        <f t="shared" si="3"/>
        <v>0</v>
      </c>
      <c r="G42" s="157">
        <f t="shared" si="3"/>
        <v>0</v>
      </c>
      <c r="H42" s="158"/>
    </row>
    <row r="43" spans="1:11" ht="15.85" customHeight="1" x14ac:dyDescent="0.25">
      <c r="A43" s="142"/>
      <c r="B43" s="87"/>
      <c r="C43" s="87"/>
      <c r="D43" s="87"/>
      <c r="E43" s="87"/>
      <c r="F43" s="87"/>
      <c r="G43" s="159"/>
      <c r="H43" s="160"/>
    </row>
    <row r="44" spans="1:11" ht="18.8" customHeight="1" x14ac:dyDescent="0.25">
      <c r="A44" s="706" t="s">
        <v>573</v>
      </c>
      <c r="B44" s="156">
        <f t="shared" ref="B44:G44" si="4">SUM(B22+B42)</f>
        <v>0</v>
      </c>
      <c r="C44" s="156">
        <f t="shared" si="4"/>
        <v>0</v>
      </c>
      <c r="D44" s="156">
        <f t="shared" si="4"/>
        <v>0</v>
      </c>
      <c r="E44" s="156">
        <f t="shared" si="4"/>
        <v>0</v>
      </c>
      <c r="F44" s="156">
        <f t="shared" si="4"/>
        <v>0</v>
      </c>
      <c r="G44" s="157">
        <f t="shared" si="4"/>
        <v>0</v>
      </c>
      <c r="H44" s="165"/>
    </row>
    <row r="45" spans="1:11" s="6" customFormat="1" ht="12.55" x14ac:dyDescent="0.2"/>
    <row r="46" spans="1:11" s="18" customFormat="1" ht="12.55" x14ac:dyDescent="0.2">
      <c r="A46" s="862" t="s">
        <v>537</v>
      </c>
      <c r="B46" s="6"/>
      <c r="C46" s="6"/>
      <c r="D46" s="6"/>
      <c r="E46" s="6"/>
      <c r="F46" s="6"/>
      <c r="G46" s="6"/>
      <c r="H46" s="6"/>
      <c r="I46" s="6"/>
      <c r="J46" s="6"/>
      <c r="K46" s="6"/>
    </row>
    <row r="47" spans="1:11" s="18" customFormat="1" ht="12.55" x14ac:dyDescent="0.2">
      <c r="A47" s="863"/>
      <c r="B47" s="6"/>
      <c r="C47" s="6"/>
      <c r="D47" s="6"/>
      <c r="E47" s="6"/>
      <c r="F47" s="6"/>
      <c r="G47" s="6"/>
      <c r="H47" s="6"/>
      <c r="I47" s="6"/>
      <c r="J47" s="6"/>
      <c r="K47" s="6"/>
    </row>
    <row r="48" spans="1:11" x14ac:dyDescent="0.25">
      <c r="A48" s="509"/>
      <c r="B48" s="95"/>
      <c r="C48" s="95"/>
      <c r="D48" s="95"/>
      <c r="E48" s="95"/>
      <c r="F48" s="95"/>
      <c r="G48" s="95"/>
      <c r="H48" s="95"/>
      <c r="I48" s="95"/>
      <c r="J48" s="95"/>
      <c r="K48" s="95"/>
    </row>
    <row r="51" spans="1:13" ht="15.05" x14ac:dyDescent="0.25">
      <c r="A51" s="1463" t="str">
        <f>A1</f>
        <v xml:space="preserve"> SCHEDULE 2 - BENEFITS</v>
      </c>
      <c r="B51" s="1464"/>
      <c r="C51" s="1464"/>
      <c r="D51" s="1464"/>
      <c r="E51" s="1464"/>
      <c r="F51" s="1464"/>
      <c r="G51" s="1464"/>
      <c r="H51" s="1465"/>
      <c r="J51" s="1509" t="s">
        <v>575</v>
      </c>
      <c r="K51" s="1510"/>
    </row>
    <row r="52" spans="1:13" ht="15.05" x14ac:dyDescent="0.25">
      <c r="A52" s="1466" t="s">
        <v>446</v>
      </c>
      <c r="B52" s="1493"/>
      <c r="C52" s="1493"/>
      <c r="D52" s="1493"/>
      <c r="E52" s="1493"/>
      <c r="F52" s="1493"/>
      <c r="G52" s="1493"/>
      <c r="H52" s="1468"/>
      <c r="J52" s="1496" t="s">
        <v>446</v>
      </c>
      <c r="K52" s="1511"/>
    </row>
    <row r="53" spans="1:13" ht="6.6" customHeight="1" x14ac:dyDescent="0.25">
      <c r="A53" s="469"/>
      <c r="B53" s="520"/>
      <c r="C53" s="520"/>
      <c r="D53" s="520"/>
      <c r="E53" s="520"/>
      <c r="F53" s="23"/>
      <c r="G53" s="23"/>
      <c r="H53" s="477"/>
      <c r="J53" s="1512"/>
      <c r="K53" s="1513"/>
    </row>
    <row r="54" spans="1:13" s="520" customFormat="1" ht="15.85" customHeight="1" x14ac:dyDescent="0.25">
      <c r="A54" s="469"/>
      <c r="F54" s="23"/>
      <c r="G54" s="23"/>
      <c r="H54" s="477"/>
      <c r="J54" s="622" t="s">
        <v>45</v>
      </c>
      <c r="K54" s="623"/>
      <c r="L54" s="622"/>
      <c r="M54" s="622"/>
    </row>
    <row r="55" spans="1:13" s="520" customFormat="1" ht="15.85" customHeight="1" x14ac:dyDescent="0.3">
      <c r="A55" s="64" t="s">
        <v>95</v>
      </c>
      <c r="B55" s="1500" t="s">
        <v>45</v>
      </c>
      <c r="C55" s="1500"/>
      <c r="D55" s="622"/>
      <c r="E55" s="622" t="s">
        <v>96</v>
      </c>
      <c r="F55" s="168"/>
      <c r="G55" s="168"/>
      <c r="H55" s="623" t="s">
        <v>65</v>
      </c>
      <c r="J55" s="619">
        <f>+B56</f>
        <v>0</v>
      </c>
      <c r="K55" s="623" t="s">
        <v>65</v>
      </c>
      <c r="L55" s="619"/>
      <c r="M55" s="619"/>
    </row>
    <row r="56" spans="1:13" s="520" customFormat="1" ht="15.65" x14ac:dyDescent="0.3">
      <c r="A56" s="618">
        <f>'Cover Page'!A$8</f>
        <v>0</v>
      </c>
      <c r="B56" s="1496">
        <f>'Cover Page'!F$8</f>
        <v>0</v>
      </c>
      <c r="C56" s="1496"/>
      <c r="D56" s="1496"/>
      <c r="E56" s="1497">
        <f>'Cover Page'!K$8</f>
        <v>0</v>
      </c>
      <c r="F56" s="1497"/>
      <c r="G56" s="167"/>
      <c r="H56" s="621" t="str">
        <f>TEXT('Cover Page'!$K$10,"mm/dd/yy")&amp;" to "&amp;TEXT('Cover Page'!$M$10,"mm/dd/yy")</f>
        <v>07/01/24 to 06/30/25</v>
      </c>
      <c r="J56" s="622" t="s">
        <v>96</v>
      </c>
      <c r="K56" s="477" t="str">
        <f>+H56</f>
        <v>07/01/24 to 06/30/25</v>
      </c>
    </row>
    <row r="57" spans="1:13" ht="15.05" x14ac:dyDescent="0.25">
      <c r="A57" s="624"/>
      <c r="B57" s="625"/>
      <c r="C57" s="625"/>
      <c r="D57" s="625"/>
      <c r="E57" s="625"/>
      <c r="F57" s="2"/>
      <c r="G57" s="2"/>
      <c r="H57" s="626"/>
      <c r="J57" s="708">
        <f>+E56</f>
        <v>0</v>
      </c>
      <c r="K57" s="16"/>
    </row>
    <row r="58" spans="1:13" ht="14.25" customHeight="1" x14ac:dyDescent="0.25">
      <c r="A58" s="448"/>
      <c r="B58" s="66" t="s">
        <v>9</v>
      </c>
      <c r="C58" s="66" t="s">
        <v>10</v>
      </c>
      <c r="D58" s="66" t="s">
        <v>11</v>
      </c>
      <c r="E58" s="66" t="s">
        <v>12</v>
      </c>
      <c r="F58" s="66" t="s">
        <v>13</v>
      </c>
      <c r="G58" s="66" t="s">
        <v>14</v>
      </c>
      <c r="H58" s="66" t="s">
        <v>18</v>
      </c>
      <c r="J58" s="1514" t="s">
        <v>340</v>
      </c>
      <c r="K58" s="1425"/>
    </row>
    <row r="59" spans="1:13" x14ac:dyDescent="0.25">
      <c r="A59" s="449"/>
      <c r="B59" s="451" t="s">
        <v>83</v>
      </c>
      <c r="C59" s="451" t="s">
        <v>28</v>
      </c>
      <c r="D59" s="451" t="s">
        <v>15</v>
      </c>
      <c r="E59" s="451" t="s">
        <v>84</v>
      </c>
      <c r="F59" s="449" t="s">
        <v>0</v>
      </c>
      <c r="G59" s="451" t="s">
        <v>85</v>
      </c>
      <c r="H59" s="451" t="s">
        <v>7</v>
      </c>
      <c r="J59" s="1515" t="s">
        <v>1141</v>
      </c>
      <c r="K59" s="1516"/>
    </row>
    <row r="60" spans="1:13" ht="15.85" customHeight="1" x14ac:dyDescent="0.25">
      <c r="A60" s="450"/>
      <c r="B60" s="452" t="s">
        <v>2</v>
      </c>
      <c r="C60" s="452" t="s">
        <v>3</v>
      </c>
      <c r="D60" s="452" t="s">
        <v>16</v>
      </c>
      <c r="E60" s="452" t="s">
        <v>17</v>
      </c>
      <c r="F60" s="452" t="s">
        <v>6</v>
      </c>
      <c r="G60" s="141" t="s">
        <v>253</v>
      </c>
      <c r="H60" s="450" t="s">
        <v>8</v>
      </c>
      <c r="J60" s="1517"/>
      <c r="K60" s="1518"/>
    </row>
    <row r="61" spans="1:13" ht="15.85" customHeight="1" x14ac:dyDescent="0.25">
      <c r="A61" s="880" t="s">
        <v>251</v>
      </c>
      <c r="B61" s="142"/>
      <c r="C61" s="143"/>
      <c r="D61" s="143"/>
      <c r="E61" s="143"/>
      <c r="F61" s="65"/>
      <c r="G61" s="707"/>
      <c r="H61" s="144"/>
      <c r="J61" s="1523"/>
      <c r="K61" s="1524"/>
    </row>
    <row r="62" spans="1:13" ht="15.85" customHeight="1" x14ac:dyDescent="0.25">
      <c r="A62" s="145" t="s">
        <v>19</v>
      </c>
      <c r="B62" s="146"/>
      <c r="C62" s="146"/>
      <c r="D62" s="146"/>
      <c r="E62" s="146"/>
      <c r="F62" s="152">
        <f>SUM(B62:E62)</f>
        <v>0</v>
      </c>
      <c r="G62" s="153">
        <f>IF(F62&gt;0,ROUND(F62/'1'!$K$62,4),0)</f>
        <v>0</v>
      </c>
      <c r="H62" s="149"/>
      <c r="J62" s="1519"/>
      <c r="K62" s="1520"/>
    </row>
    <row r="63" spans="1:13" ht="15.85" customHeight="1" x14ac:dyDescent="0.25">
      <c r="A63" s="150" t="s">
        <v>174</v>
      </c>
      <c r="B63" s="151"/>
      <c r="C63" s="151"/>
      <c r="D63" s="151"/>
      <c r="E63" s="151"/>
      <c r="F63" s="152">
        <f t="shared" ref="F63:F71" si="5">SUM(B63:E63)</f>
        <v>0</v>
      </c>
      <c r="G63" s="153">
        <f>IF(F63&gt;0,ROUND(F63/'1'!$K$62,4),0)</f>
        <v>0</v>
      </c>
      <c r="H63" s="149"/>
      <c r="J63" s="1521"/>
      <c r="K63" s="1522"/>
    </row>
    <row r="64" spans="1:13" ht="15.85" customHeight="1" x14ac:dyDescent="0.25">
      <c r="A64" s="150" t="s">
        <v>167</v>
      </c>
      <c r="B64" s="151"/>
      <c r="C64" s="151"/>
      <c r="D64" s="151"/>
      <c r="E64" s="151"/>
      <c r="F64" s="152">
        <f t="shared" si="5"/>
        <v>0</v>
      </c>
      <c r="G64" s="153">
        <f>IF(F64&gt;0,ROUND(F64/'1'!$K$62,4),0)</f>
        <v>0</v>
      </c>
      <c r="H64" s="149"/>
      <c r="J64" s="1521"/>
      <c r="K64" s="1522"/>
    </row>
    <row r="65" spans="1:11" ht="15.85" customHeight="1" x14ac:dyDescent="0.25">
      <c r="A65" s="154"/>
      <c r="B65" s="155"/>
      <c r="C65" s="155"/>
      <c r="D65" s="155"/>
      <c r="E65" s="155"/>
      <c r="F65" s="152">
        <f t="shared" si="5"/>
        <v>0</v>
      </c>
      <c r="G65" s="153">
        <f>IF(F65&gt;0,ROUND(F65/'1'!$K$62,4),0)</f>
        <v>0</v>
      </c>
      <c r="H65" s="149"/>
      <c r="J65" s="1521"/>
      <c r="K65" s="1522"/>
    </row>
    <row r="66" spans="1:11" ht="15.85" customHeight="1" x14ac:dyDescent="0.25">
      <c r="A66" s="154"/>
      <c r="B66" s="155"/>
      <c r="C66" s="155"/>
      <c r="D66" s="155"/>
      <c r="E66" s="155"/>
      <c r="F66" s="152">
        <f t="shared" si="5"/>
        <v>0</v>
      </c>
      <c r="G66" s="153">
        <f>IF(F66&gt;0,ROUND(F66/'1'!$K$62,4),0)</f>
        <v>0</v>
      </c>
      <c r="H66" s="149"/>
      <c r="J66" s="1521"/>
      <c r="K66" s="1522"/>
    </row>
    <row r="67" spans="1:11" ht="15.85" customHeight="1" x14ac:dyDescent="0.25">
      <c r="A67" s="154"/>
      <c r="B67" s="155"/>
      <c r="C67" s="155"/>
      <c r="D67" s="155"/>
      <c r="E67" s="155"/>
      <c r="F67" s="152">
        <f t="shared" si="5"/>
        <v>0</v>
      </c>
      <c r="G67" s="153">
        <f>IF(F67&gt;0,ROUND(F67/'1'!$K$62,4),0)</f>
        <v>0</v>
      </c>
      <c r="H67" s="149"/>
      <c r="J67" s="1521"/>
      <c r="K67" s="1522"/>
    </row>
    <row r="68" spans="1:11" ht="15.85" customHeight="1" x14ac:dyDescent="0.25">
      <c r="A68" s="154"/>
      <c r="B68" s="155"/>
      <c r="C68" s="155"/>
      <c r="D68" s="155"/>
      <c r="E68" s="155"/>
      <c r="F68" s="152">
        <f t="shared" si="5"/>
        <v>0</v>
      </c>
      <c r="G68" s="153">
        <f>IF(F68&gt;0,ROUND(F68/'1'!$K$62,4),0)</f>
        <v>0</v>
      </c>
      <c r="H68" s="149"/>
      <c r="J68" s="1521"/>
      <c r="K68" s="1522"/>
    </row>
    <row r="69" spans="1:11" ht="15.85" customHeight="1" x14ac:dyDescent="0.25">
      <c r="A69" s="154"/>
      <c r="B69" s="155"/>
      <c r="C69" s="155"/>
      <c r="D69" s="155"/>
      <c r="E69" s="155"/>
      <c r="F69" s="152">
        <f t="shared" si="5"/>
        <v>0</v>
      </c>
      <c r="G69" s="153">
        <f>IF(F69&gt;0,ROUND(F69/'1'!$K$62,4),0)</f>
        <v>0</v>
      </c>
      <c r="H69" s="149"/>
      <c r="J69" s="1521"/>
      <c r="K69" s="1522"/>
    </row>
    <row r="70" spans="1:11" ht="15.85" customHeight="1" x14ac:dyDescent="0.25">
      <c r="A70" s="154"/>
      <c r="B70" s="155"/>
      <c r="C70" s="155"/>
      <c r="D70" s="155"/>
      <c r="E70" s="155"/>
      <c r="F70" s="152">
        <f t="shared" si="5"/>
        <v>0</v>
      </c>
      <c r="G70" s="153">
        <f>IF(F70&gt;0,ROUND(F70/'1'!$K$62,4),0)</f>
        <v>0</v>
      </c>
      <c r="H70" s="149"/>
      <c r="J70" s="1521"/>
      <c r="K70" s="1522"/>
    </row>
    <row r="71" spans="1:11" x14ac:dyDescent="0.25">
      <c r="A71" s="154"/>
      <c r="B71" s="155"/>
      <c r="C71" s="155"/>
      <c r="D71" s="155"/>
      <c r="E71" s="155"/>
      <c r="F71" s="152">
        <f t="shared" si="5"/>
        <v>0</v>
      </c>
      <c r="G71" s="153">
        <f>IF(F71&gt;0,ROUND(F71/'1'!$K$62,4),0)</f>
        <v>0</v>
      </c>
      <c r="H71" s="149"/>
      <c r="J71" s="1521"/>
      <c r="K71" s="1522"/>
    </row>
    <row r="72" spans="1:11" ht="15.85" hidden="1" customHeight="1" x14ac:dyDescent="0.25">
      <c r="A72" s="137"/>
      <c r="G72" s="132"/>
      <c r="H72" s="11"/>
      <c r="J72" s="709"/>
      <c r="K72" s="1337"/>
    </row>
    <row r="73" spans="1:11" ht="15.85" customHeight="1" x14ac:dyDescent="0.25">
      <c r="A73" s="137" t="s">
        <v>20</v>
      </c>
      <c r="B73" s="156">
        <f t="shared" ref="B73:G73" si="6">SUM(B62:B71)</f>
        <v>0</v>
      </c>
      <c r="C73" s="156">
        <f t="shared" si="6"/>
        <v>0</v>
      </c>
      <c r="D73" s="156">
        <f t="shared" si="6"/>
        <v>0</v>
      </c>
      <c r="E73" s="156">
        <f t="shared" si="6"/>
        <v>0</v>
      </c>
      <c r="F73" s="156">
        <f t="shared" si="6"/>
        <v>0</v>
      </c>
      <c r="G73" s="157">
        <f t="shared" si="6"/>
        <v>0</v>
      </c>
      <c r="H73" s="158"/>
      <c r="J73" s="1525"/>
      <c r="K73" s="1526"/>
    </row>
    <row r="74" spans="1:11" ht="15.85" customHeight="1" x14ac:dyDescent="0.25">
      <c r="A74" s="142"/>
      <c r="B74" s="87"/>
      <c r="C74" s="87"/>
      <c r="D74" s="87"/>
      <c r="E74" s="87"/>
      <c r="F74" s="87"/>
      <c r="G74" s="159"/>
      <c r="H74" s="160"/>
      <c r="J74" s="1527"/>
      <c r="K74" s="1528"/>
    </row>
    <row r="75" spans="1:11" x14ac:dyDescent="0.25">
      <c r="A75" s="881" t="s">
        <v>252</v>
      </c>
      <c r="B75" s="142"/>
      <c r="C75" s="87"/>
      <c r="D75" s="87"/>
      <c r="E75" s="87"/>
      <c r="F75" s="87"/>
      <c r="G75" s="162"/>
      <c r="H75" s="163"/>
      <c r="J75" s="1527"/>
      <c r="K75" s="1528"/>
    </row>
    <row r="76" spans="1:11" ht="15.85" hidden="1" customHeight="1" x14ac:dyDescent="0.25">
      <c r="A76" s="137"/>
      <c r="H76" s="11"/>
      <c r="J76" s="709"/>
      <c r="K76" s="1337"/>
    </row>
    <row r="77" spans="1:11" ht="15.85" customHeight="1" x14ac:dyDescent="0.25">
      <c r="A77" s="150" t="s">
        <v>21</v>
      </c>
      <c r="B77" s="155"/>
      <c r="C77" s="155"/>
      <c r="D77" s="155"/>
      <c r="E77" s="155"/>
      <c r="F77" s="147">
        <f>SUM(B77:E77)</f>
        <v>0</v>
      </c>
      <c r="G77" s="148">
        <f>IF(F77&gt;0,ROUND(F77/'1'!$K$62,4),0)</f>
        <v>0</v>
      </c>
      <c r="H77" s="164"/>
      <c r="J77" s="1519"/>
      <c r="K77" s="1520"/>
    </row>
    <row r="78" spans="1:11" ht="15.85" customHeight="1" x14ac:dyDescent="0.25">
      <c r="A78" s="150" t="s">
        <v>25</v>
      </c>
      <c r="B78" s="155"/>
      <c r="C78" s="155"/>
      <c r="D78" s="155"/>
      <c r="E78" s="155"/>
      <c r="F78" s="152">
        <f t="shared" ref="F78:F85" si="7">SUM(B78:E78)</f>
        <v>0</v>
      </c>
      <c r="G78" s="148">
        <f>IF(F78&gt;0,ROUND(F78/'1'!$K$62,4),0)</f>
        <v>0</v>
      </c>
      <c r="H78" s="164"/>
      <c r="J78" s="1521"/>
      <c r="K78" s="1522"/>
    </row>
    <row r="79" spans="1:11" ht="15.85" customHeight="1" x14ac:dyDescent="0.25">
      <c r="A79" s="150" t="s">
        <v>26</v>
      </c>
      <c r="B79" s="155"/>
      <c r="C79" s="155"/>
      <c r="D79" s="155"/>
      <c r="E79" s="155"/>
      <c r="F79" s="152">
        <f t="shared" si="7"/>
        <v>0</v>
      </c>
      <c r="G79" s="153">
        <f>IF(F79&gt;0,ROUND(F79/'1'!$K$62,4),0)</f>
        <v>0</v>
      </c>
      <c r="H79" s="164"/>
      <c r="J79" s="1521"/>
      <c r="K79" s="1522"/>
    </row>
    <row r="80" spans="1:11" ht="15.85" customHeight="1" x14ac:dyDescent="0.25">
      <c r="A80" s="150" t="s">
        <v>22</v>
      </c>
      <c r="B80" s="155"/>
      <c r="C80" s="155"/>
      <c r="D80" s="155"/>
      <c r="E80" s="155"/>
      <c r="F80" s="152">
        <f t="shared" si="7"/>
        <v>0</v>
      </c>
      <c r="G80" s="153">
        <f>IF(F80&gt;0,ROUND(F80/'1'!$K$62,4),0)</f>
        <v>0</v>
      </c>
      <c r="H80" s="164"/>
      <c r="J80" s="1521"/>
      <c r="K80" s="1522"/>
    </row>
    <row r="81" spans="1:11" ht="15.85" customHeight="1" x14ac:dyDescent="0.25">
      <c r="A81" s="150" t="s">
        <v>23</v>
      </c>
      <c r="B81" s="155"/>
      <c r="C81" s="155"/>
      <c r="D81" s="155"/>
      <c r="E81" s="155"/>
      <c r="F81" s="152">
        <f t="shared" si="7"/>
        <v>0</v>
      </c>
      <c r="G81" s="153">
        <f>IF(F81&gt;0,ROUND(F81/'1'!$K$62,4),0)</f>
        <v>0</v>
      </c>
      <c r="H81" s="164"/>
      <c r="J81" s="1521"/>
      <c r="K81" s="1522"/>
    </row>
    <row r="82" spans="1:11" ht="15.85" customHeight="1" x14ac:dyDescent="0.25">
      <c r="A82" s="150" t="s">
        <v>100</v>
      </c>
      <c r="B82" s="155"/>
      <c r="C82" s="155"/>
      <c r="D82" s="155"/>
      <c r="E82" s="155"/>
      <c r="F82" s="152">
        <f t="shared" si="7"/>
        <v>0</v>
      </c>
      <c r="G82" s="153">
        <f>IF(F82&gt;0,ROUND(F82/'1'!$K$62,4),0)</f>
        <v>0</v>
      </c>
      <c r="H82" s="164"/>
      <c r="J82" s="1521"/>
      <c r="K82" s="1522"/>
    </row>
    <row r="83" spans="1:11" ht="15.85" customHeight="1" x14ac:dyDescent="0.25">
      <c r="A83" s="154" t="s">
        <v>166</v>
      </c>
      <c r="B83" s="155"/>
      <c r="C83" s="155"/>
      <c r="D83" s="155"/>
      <c r="E83" s="155"/>
      <c r="F83" s="152">
        <f t="shared" si="7"/>
        <v>0</v>
      </c>
      <c r="G83" s="153">
        <f>IF(F83&gt;0,ROUND(F83/'1'!$K$62,4),0)</f>
        <v>0</v>
      </c>
      <c r="H83" s="164"/>
      <c r="J83" s="1521"/>
      <c r="K83" s="1522"/>
    </row>
    <row r="84" spans="1:11" ht="15.85" customHeight="1" x14ac:dyDescent="0.25">
      <c r="A84" s="154"/>
      <c r="B84" s="155"/>
      <c r="C84" s="155"/>
      <c r="D84" s="155"/>
      <c r="E84" s="155"/>
      <c r="F84" s="152">
        <f t="shared" si="7"/>
        <v>0</v>
      </c>
      <c r="G84" s="153">
        <f>IF(F84&gt;0,ROUND(F84/'1'!$K$62,4),0)</f>
        <v>0</v>
      </c>
      <c r="H84" s="164"/>
      <c r="J84" s="1521"/>
      <c r="K84" s="1522"/>
    </row>
    <row r="85" spans="1:11" ht="15.85" customHeight="1" x14ac:dyDescent="0.25">
      <c r="A85" s="154"/>
      <c r="B85" s="155"/>
      <c r="C85" s="155"/>
      <c r="D85" s="155"/>
      <c r="E85" s="155"/>
      <c r="F85" s="152">
        <f t="shared" si="7"/>
        <v>0</v>
      </c>
      <c r="G85" s="153">
        <f>IF(F85&gt;0,ROUND(F85/'1'!$K$62,4),0)</f>
        <v>0</v>
      </c>
      <c r="H85" s="164"/>
      <c r="J85" s="1521"/>
      <c r="K85" s="1522"/>
    </row>
    <row r="86" spans="1:11" ht="15.85" customHeight="1" x14ac:dyDescent="0.25">
      <c r="A86" s="154"/>
      <c r="B86" s="155"/>
      <c r="C86" s="155"/>
      <c r="D86" s="155"/>
      <c r="E86" s="155"/>
      <c r="F86" s="152">
        <f t="shared" ref="F86:F91" si="8">SUM(B86:E86)</f>
        <v>0</v>
      </c>
      <c r="G86" s="153">
        <f>IF(F86&gt;0,ROUND(F86/'1'!$K$62,4),0)</f>
        <v>0</v>
      </c>
      <c r="H86" s="164"/>
      <c r="J86" s="1521"/>
      <c r="K86" s="1522"/>
    </row>
    <row r="87" spans="1:11" ht="15.85" customHeight="1" x14ac:dyDescent="0.25">
      <c r="A87" s="154"/>
      <c r="B87" s="155"/>
      <c r="C87" s="155"/>
      <c r="D87" s="155"/>
      <c r="E87" s="155"/>
      <c r="F87" s="152">
        <f t="shared" si="8"/>
        <v>0</v>
      </c>
      <c r="G87" s="153">
        <f>IF(F87&gt;0,ROUND(F87/'1'!$K$62,4),0)</f>
        <v>0</v>
      </c>
      <c r="H87" s="164"/>
      <c r="J87" s="1521"/>
      <c r="K87" s="1522"/>
    </row>
    <row r="88" spans="1:11" ht="15.85" customHeight="1" x14ac:dyDescent="0.25">
      <c r="A88" s="154"/>
      <c r="B88" s="155"/>
      <c r="C88" s="155"/>
      <c r="D88" s="155"/>
      <c r="E88" s="155"/>
      <c r="F88" s="152">
        <f t="shared" si="8"/>
        <v>0</v>
      </c>
      <c r="G88" s="153">
        <f>IF(F88&gt;0,ROUND(F88/'1'!$K$62,4),0)</f>
        <v>0</v>
      </c>
      <c r="H88" s="164"/>
      <c r="J88" s="1521"/>
      <c r="K88" s="1522"/>
    </row>
    <row r="89" spans="1:11" ht="15.85" customHeight="1" x14ac:dyDescent="0.25">
      <c r="A89" s="154"/>
      <c r="B89" s="155"/>
      <c r="C89" s="155"/>
      <c r="D89" s="155"/>
      <c r="E89" s="155"/>
      <c r="F89" s="152">
        <f t="shared" si="8"/>
        <v>0</v>
      </c>
      <c r="G89" s="153">
        <f>IF(F89&gt;0,ROUND(F89/'1'!$K$62,4),0)</f>
        <v>0</v>
      </c>
      <c r="H89" s="164"/>
      <c r="J89" s="1521"/>
      <c r="K89" s="1522"/>
    </row>
    <row r="90" spans="1:11" ht="15.85" customHeight="1" x14ac:dyDescent="0.25">
      <c r="A90" s="154"/>
      <c r="B90" s="155"/>
      <c r="C90" s="155"/>
      <c r="D90" s="155"/>
      <c r="E90" s="155"/>
      <c r="F90" s="152">
        <f t="shared" si="8"/>
        <v>0</v>
      </c>
      <c r="G90" s="153">
        <f>IF(F90&gt;0,ROUND(F90/'1'!$K$62,4),0)</f>
        <v>0</v>
      </c>
      <c r="H90" s="164"/>
      <c r="J90" s="1521"/>
      <c r="K90" s="1522"/>
    </row>
    <row r="91" spans="1:11" x14ac:dyDescent="0.25">
      <c r="A91" s="154"/>
      <c r="B91" s="155"/>
      <c r="C91" s="155"/>
      <c r="D91" s="155"/>
      <c r="E91" s="155"/>
      <c r="F91" s="152">
        <f t="shared" si="8"/>
        <v>0</v>
      </c>
      <c r="G91" s="153">
        <f>IF(F91&gt;0,ROUND(F91/'1'!$K$62,4),0)</f>
        <v>0</v>
      </c>
      <c r="H91" s="164"/>
      <c r="J91" s="1521"/>
      <c r="K91" s="1522"/>
    </row>
    <row r="92" spans="1:11" ht="15.85" hidden="1" customHeight="1" x14ac:dyDescent="0.25">
      <c r="A92" s="137"/>
      <c r="G92" s="132"/>
      <c r="H92" s="11"/>
      <c r="J92" s="710"/>
    </row>
    <row r="93" spans="1:11" ht="15.85" customHeight="1" x14ac:dyDescent="0.25">
      <c r="A93" s="137" t="s">
        <v>24</v>
      </c>
      <c r="B93" s="156">
        <f t="shared" ref="B93:G93" si="9">SUM(B77:B91)</f>
        <v>0</v>
      </c>
      <c r="C93" s="156">
        <f t="shared" si="9"/>
        <v>0</v>
      </c>
      <c r="D93" s="156">
        <f t="shared" si="9"/>
        <v>0</v>
      </c>
      <c r="E93" s="156">
        <f t="shared" si="9"/>
        <v>0</v>
      </c>
      <c r="F93" s="156">
        <f t="shared" si="9"/>
        <v>0</v>
      </c>
      <c r="G93" s="157">
        <f t="shared" si="9"/>
        <v>0</v>
      </c>
      <c r="H93" s="158"/>
      <c r="J93" s="1525"/>
      <c r="K93" s="1526"/>
    </row>
    <row r="94" spans="1:11" ht="15.85" customHeight="1" x14ac:dyDescent="0.25">
      <c r="A94" s="142"/>
      <c r="B94" s="87"/>
      <c r="C94" s="87"/>
      <c r="D94" s="87"/>
      <c r="E94" s="87"/>
      <c r="F94" s="87"/>
      <c r="G94" s="159"/>
      <c r="H94" s="160"/>
      <c r="J94" s="1527"/>
      <c r="K94" s="1528"/>
    </row>
    <row r="95" spans="1:11" x14ac:dyDescent="0.25">
      <c r="A95" s="706" t="s">
        <v>574</v>
      </c>
      <c r="B95" s="156">
        <f t="shared" ref="B95:G95" si="10">SUM(B73+B93)</f>
        <v>0</v>
      </c>
      <c r="C95" s="156">
        <f t="shared" si="10"/>
        <v>0</v>
      </c>
      <c r="D95" s="156">
        <f t="shared" si="10"/>
        <v>0</v>
      </c>
      <c r="E95" s="156">
        <f t="shared" si="10"/>
        <v>0</v>
      </c>
      <c r="F95" s="156">
        <f t="shared" si="10"/>
        <v>0</v>
      </c>
      <c r="G95" s="157">
        <f t="shared" si="10"/>
        <v>0</v>
      </c>
      <c r="H95" s="165"/>
      <c r="J95" s="1529"/>
      <c r="K95" s="1530"/>
    </row>
    <row r="96" spans="1:11" s="6" customFormat="1" ht="12.55" x14ac:dyDescent="0.2"/>
    <row r="97" spans="1:1" s="6" customFormat="1" ht="12.55" x14ac:dyDescent="0.2">
      <c r="A97" s="862" t="s">
        <v>538</v>
      </c>
    </row>
    <row r="98" spans="1:1" s="6" customFormat="1" ht="12.55" x14ac:dyDescent="0.2">
      <c r="A98" s="863"/>
    </row>
  </sheetData>
  <sheetProtection algorithmName="SHA-512" hashValue="tBvdL8qivJem3NLmQviFWLOWYILx/cLFzuJOUPiurFYpE8mdbSL9od6x7ub6297cT8AdBOuBaN4OfGvLaOn0Kw==" saltValue="bAL6VGzM9ZrEJbIqWayj9g==" spinCount="100000" sheet="1" objects="1" scenarios="1"/>
  <mergeCells count="47">
    <mergeCell ref="J93:K93"/>
    <mergeCell ref="J94:K94"/>
    <mergeCell ref="J95:K95"/>
    <mergeCell ref="J89:K89"/>
    <mergeCell ref="J90:K90"/>
    <mergeCell ref="J91:K91"/>
    <mergeCell ref="J86:K86"/>
    <mergeCell ref="J87:K87"/>
    <mergeCell ref="J88:K88"/>
    <mergeCell ref="J79:K79"/>
    <mergeCell ref="J80:K80"/>
    <mergeCell ref="J81:K81"/>
    <mergeCell ref="J82:K82"/>
    <mergeCell ref="J83:K83"/>
    <mergeCell ref="J84:K84"/>
    <mergeCell ref="J85:K85"/>
    <mergeCell ref="J69:K69"/>
    <mergeCell ref="J70:K70"/>
    <mergeCell ref="J71:K71"/>
    <mergeCell ref="J77:K77"/>
    <mergeCell ref="J78:K78"/>
    <mergeCell ref="J73:K73"/>
    <mergeCell ref="J74:K74"/>
    <mergeCell ref="J75:K75"/>
    <mergeCell ref="J64:K64"/>
    <mergeCell ref="J65:K65"/>
    <mergeCell ref="J66:K66"/>
    <mergeCell ref="J67:K67"/>
    <mergeCell ref="J68:K68"/>
    <mergeCell ref="J58:K58"/>
    <mergeCell ref="J59:K60"/>
    <mergeCell ref="J62:K62"/>
    <mergeCell ref="J63:K63"/>
    <mergeCell ref="J61:K61"/>
    <mergeCell ref="A1:H1"/>
    <mergeCell ref="B4:C4"/>
    <mergeCell ref="E5:F5"/>
    <mergeCell ref="B5:D5"/>
    <mergeCell ref="A2:H2"/>
    <mergeCell ref="B55:C55"/>
    <mergeCell ref="B56:D56"/>
    <mergeCell ref="E56:F56"/>
    <mergeCell ref="J51:K51"/>
    <mergeCell ref="J52:K52"/>
    <mergeCell ref="A52:H52"/>
    <mergeCell ref="A51:H51"/>
    <mergeCell ref="J53:K53"/>
  </mergeCells>
  <phoneticPr fontId="0" type="noConversion"/>
  <conditionalFormatting sqref="A4:A44">
    <cfRule type="expression" dxfId="632" priority="23">
      <formula>CELL("protect",A4)=0</formula>
    </cfRule>
  </conditionalFormatting>
  <conditionalFormatting sqref="A53:A95">
    <cfRule type="expression" dxfId="631" priority="12">
      <formula>CELL("protect",A53)=0</formula>
    </cfRule>
  </conditionalFormatting>
  <conditionalFormatting sqref="A97:H98">
    <cfRule type="expression" dxfId="630" priority="34">
      <formula>CELL("protect",A97)=0</formula>
    </cfRule>
  </conditionalFormatting>
  <conditionalFormatting sqref="A46:XFD47">
    <cfRule type="expression" dxfId="629" priority="8">
      <formula>CELL("protect",A46)=0</formula>
    </cfRule>
  </conditionalFormatting>
  <conditionalFormatting sqref="B4:C4 E4:E5 B5 B6:G44 B53:G54">
    <cfRule type="expression" dxfId="628" priority="72">
      <formula>CELL("protect",B4)=0</formula>
    </cfRule>
  </conditionalFormatting>
  <conditionalFormatting sqref="B55:C55 B57:G95">
    <cfRule type="expression" dxfId="627" priority="15">
      <formula>CELL("protect",B55)=0</formula>
    </cfRule>
  </conditionalFormatting>
  <conditionalFormatting sqref="E55:E56 B56">
    <cfRule type="expression" dxfId="626" priority="11">
      <formula>CELL("protect",B55)=0</formula>
    </cfRule>
  </conditionalFormatting>
  <conditionalFormatting sqref="H4">
    <cfRule type="expression" dxfId="625" priority="70">
      <formula>CELL("protect",H4)=0</formula>
    </cfRule>
  </conditionalFormatting>
  <conditionalFormatting sqref="H5:H44">
    <cfRule type="expression" dxfId="624" priority="58">
      <formula>CELL("protect",H5)=0</formula>
    </cfRule>
  </conditionalFormatting>
  <conditionalFormatting sqref="H53:H54">
    <cfRule type="expression" dxfId="623" priority="71">
      <formula>CELL("protect",H53)=0</formula>
    </cfRule>
  </conditionalFormatting>
  <conditionalFormatting sqref="H55">
    <cfRule type="expression" dxfId="622" priority="13">
      <formula>CELL("protect",H55)=0</formula>
    </cfRule>
  </conditionalFormatting>
  <conditionalFormatting sqref="H56:H95">
    <cfRule type="expression" dxfId="621" priority="10">
      <formula>CELL("protect",H56)=0</formula>
    </cfRule>
  </conditionalFormatting>
  <conditionalFormatting sqref="J53:J55">
    <cfRule type="expression" dxfId="620" priority="4">
      <formula>CELL("protect",J53)=0</formula>
    </cfRule>
  </conditionalFormatting>
  <conditionalFormatting sqref="J56">
    <cfRule type="expression" dxfId="619" priority="2">
      <formula>CELL("protect",J56)=0</formula>
    </cfRule>
  </conditionalFormatting>
  <conditionalFormatting sqref="K55">
    <cfRule type="expression" dxfId="618" priority="1">
      <formula>CELL("protect",K55)=0</formula>
    </cfRule>
  </conditionalFormatting>
  <conditionalFormatting sqref="K54:L54">
    <cfRule type="expression" dxfId="617" priority="5">
      <formula>CELL("protect",K54)=0</formula>
    </cfRule>
  </conditionalFormatting>
  <dataValidations count="1">
    <dataValidation type="whole" allowBlank="1" showInputMessage="1" showErrorMessage="1" error="Enter whole amounts only.  Round cents to the nearest dollar." sqref="B11:E20 B26:E40 B62:E71 B77:E91" xr:uid="{00000000-0002-0000-0400-000000000000}">
      <formula1>-100000000000000</formula1>
      <formula2>1000000000000000</formula2>
    </dataValidation>
  </dataValidations>
  <printOptions horizontalCentered="1"/>
  <pageMargins left="0.25" right="0.25" top="0.4" bottom="0.4" header="0.25" footer="0.25"/>
  <pageSetup scale="83" orientation="landscape" r:id="rId1"/>
  <headerFooter>
    <oddFooter>&amp;C&amp;"Tahoma,Regular"&amp;9page &amp;P of &amp;N&amp;R&amp;"Tahoma,Regular"&amp;10ID-46, Schedule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J97"/>
  <sheetViews>
    <sheetView showGridLines="0" zoomScale="80" zoomScaleNormal="80" workbookViewId="0"/>
  </sheetViews>
  <sheetFormatPr defaultColWidth="9" defaultRowHeight="15.85" customHeight="1" x14ac:dyDescent="0.25"/>
  <cols>
    <col min="1" max="1" width="44.88671875" style="5" customWidth="1"/>
    <col min="2" max="7" width="13.77734375" style="5" customWidth="1"/>
    <col min="8" max="8" width="13.44140625" style="5" hidden="1" customWidth="1"/>
    <col min="9" max="9" width="37.77734375" style="5" customWidth="1"/>
    <col min="10" max="16384" width="9" style="5"/>
  </cols>
  <sheetData>
    <row r="1" spans="1:10" s="12" customFormat="1" ht="27.1" customHeight="1" x14ac:dyDescent="0.25">
      <c r="A1" s="1096" t="s">
        <v>910</v>
      </c>
      <c r="J1" s="215"/>
    </row>
    <row r="2" spans="1:10" s="73" customFormat="1" ht="15.05" x14ac:dyDescent="0.25">
      <c r="A2" s="1533"/>
      <c r="B2" s="1534"/>
      <c r="C2" s="1534"/>
      <c r="D2" s="1534"/>
      <c r="E2" s="1534"/>
      <c r="F2" s="1534"/>
      <c r="G2" s="1535"/>
    </row>
    <row r="3" spans="1:10" s="73" customFormat="1" ht="15.85" customHeight="1" x14ac:dyDescent="0.25">
      <c r="A3" s="1466" t="s">
        <v>1198</v>
      </c>
      <c r="B3" s="1493"/>
      <c r="C3" s="1493"/>
      <c r="D3" s="1493"/>
      <c r="E3" s="1493"/>
      <c r="F3" s="1493"/>
      <c r="G3" s="1468"/>
    </row>
    <row r="4" spans="1:10" s="73" customFormat="1" ht="15.05" x14ac:dyDescent="0.25">
      <c r="A4" s="1466" t="s">
        <v>445</v>
      </c>
      <c r="B4" s="1493"/>
      <c r="C4" s="1493"/>
      <c r="D4" s="1493"/>
      <c r="E4" s="1493"/>
      <c r="F4" s="1493"/>
      <c r="G4" s="1468"/>
    </row>
    <row r="5" spans="1:10" s="470" customFormat="1" ht="5.95" customHeight="1" x14ac:dyDescent="0.25">
      <c r="A5" s="471"/>
      <c r="B5" s="472"/>
      <c r="C5" s="472"/>
      <c r="D5" s="472"/>
      <c r="E5" s="472"/>
      <c r="F5" s="472"/>
      <c r="G5" s="473"/>
    </row>
    <row r="6" spans="1:10" s="73" customFormat="1" ht="15.85" customHeight="1" x14ac:dyDescent="0.3">
      <c r="A6" s="64" t="s">
        <v>95</v>
      </c>
      <c r="B6" s="1500" t="s">
        <v>45</v>
      </c>
      <c r="C6" s="1500"/>
      <c r="D6" s="442" t="s">
        <v>96</v>
      </c>
      <c r="E6" s="168"/>
      <c r="F6" s="1500" t="s">
        <v>65</v>
      </c>
      <c r="G6" s="1473"/>
    </row>
    <row r="7" spans="1:10" s="73" customFormat="1" ht="15.85" customHeight="1" x14ac:dyDescent="0.25">
      <c r="A7" s="444">
        <f>'Cover Page'!$A$8</f>
        <v>0</v>
      </c>
      <c r="B7" s="1496">
        <f>'Cover Page'!$F$8</f>
        <v>0</v>
      </c>
      <c r="C7" s="1496"/>
      <c r="D7" s="1497">
        <f>'Cover Page'!$K$8</f>
        <v>0</v>
      </c>
      <c r="E7" s="1497"/>
      <c r="F7" s="1497" t="str">
        <f>TEXT('Cover Page'!$K$10,"mm/dd/yy")&amp;" to "&amp;TEXT('Cover Page'!$M$10,"mm/dd/yy")</f>
        <v>07/01/24 to 06/30/25</v>
      </c>
      <c r="G7" s="1477"/>
    </row>
    <row r="8" spans="1:10" s="73" customFormat="1" ht="16.45" customHeight="1" x14ac:dyDescent="0.25">
      <c r="A8" s="627"/>
      <c r="B8" s="70"/>
      <c r="C8" s="70"/>
      <c r="D8" s="70"/>
      <c r="E8" s="70"/>
      <c r="F8" s="70"/>
      <c r="G8" s="53"/>
    </row>
    <row r="9" spans="1:10" s="170" customFormat="1" ht="15.85" customHeight="1" x14ac:dyDescent="0.25">
      <c r="A9" s="711"/>
      <c r="B9" s="447" t="s">
        <v>9</v>
      </c>
      <c r="C9" s="447" t="s">
        <v>10</v>
      </c>
      <c r="D9" s="447" t="s">
        <v>11</v>
      </c>
      <c r="E9" s="447" t="s">
        <v>12</v>
      </c>
      <c r="F9" s="447" t="s">
        <v>13</v>
      </c>
      <c r="G9" s="447" t="s">
        <v>14</v>
      </c>
    </row>
    <row r="10" spans="1:10" ht="15.85" customHeight="1" x14ac:dyDescent="0.25">
      <c r="A10" s="171"/>
      <c r="B10" s="449" t="s">
        <v>1</v>
      </c>
      <c r="C10" s="449" t="s">
        <v>28</v>
      </c>
      <c r="D10" s="449" t="s">
        <v>29</v>
      </c>
      <c r="E10" s="449" t="s">
        <v>4</v>
      </c>
      <c r="F10" s="449"/>
      <c r="G10" s="449"/>
    </row>
    <row r="11" spans="1:10" ht="15.85" customHeight="1" x14ac:dyDescent="0.25">
      <c r="A11" s="172"/>
      <c r="B11" s="452" t="s">
        <v>2</v>
      </c>
      <c r="C11" s="452" t="s">
        <v>3</v>
      </c>
      <c r="D11" s="452" t="s">
        <v>16</v>
      </c>
      <c r="E11" s="452" t="s">
        <v>5</v>
      </c>
      <c r="F11" s="452" t="s">
        <v>30</v>
      </c>
      <c r="G11" s="452" t="s">
        <v>6</v>
      </c>
    </row>
    <row r="12" spans="1:10" ht="15.85" customHeight="1" x14ac:dyDescent="0.25">
      <c r="A12" s="883" t="s">
        <v>1199</v>
      </c>
      <c r="B12" s="108"/>
      <c r="C12" s="108"/>
      <c r="D12" s="108"/>
      <c r="E12" s="108"/>
      <c r="F12" s="173"/>
      <c r="G12" s="174" t="s">
        <v>0</v>
      </c>
    </row>
    <row r="13" spans="1:10" ht="15.85" customHeight="1" x14ac:dyDescent="0.25">
      <c r="A13" s="1380" t="s">
        <v>1200</v>
      </c>
      <c r="B13" s="176"/>
      <c r="C13" s="176"/>
      <c r="D13" s="176"/>
      <c r="E13" s="176"/>
      <c r="F13" s="177"/>
      <c r="G13" s="178">
        <f t="shared" ref="G13:G18" si="0">F13</f>
        <v>0</v>
      </c>
      <c r="I13" s="1752" t="s">
        <v>1203</v>
      </c>
    </row>
    <row r="14" spans="1:10" ht="15.85" customHeight="1" x14ac:dyDescent="0.25">
      <c r="A14" s="188" t="s">
        <v>1201</v>
      </c>
      <c r="B14" s="176"/>
      <c r="C14" s="176"/>
      <c r="D14" s="176"/>
      <c r="E14" s="176"/>
      <c r="F14" s="177"/>
      <c r="G14" s="178">
        <f t="shared" si="0"/>
        <v>0</v>
      </c>
    </row>
    <row r="15" spans="1:10" ht="15.85" customHeight="1" x14ac:dyDescent="0.25">
      <c r="A15" s="175" t="s">
        <v>1204</v>
      </c>
      <c r="B15" s="176"/>
      <c r="C15" s="176"/>
      <c r="D15" s="176"/>
      <c r="E15" s="176"/>
      <c r="F15" s="177"/>
      <c r="G15" s="178">
        <f t="shared" si="0"/>
        <v>0</v>
      </c>
    </row>
    <row r="16" spans="1:10" ht="15.85" customHeight="1" x14ac:dyDescent="0.25">
      <c r="A16" s="175"/>
      <c r="B16" s="176"/>
      <c r="C16" s="176"/>
      <c r="D16" s="176"/>
      <c r="E16" s="176"/>
      <c r="F16" s="177"/>
      <c r="G16" s="178">
        <f t="shared" si="0"/>
        <v>0</v>
      </c>
    </row>
    <row r="17" spans="1:7" ht="15.85" customHeight="1" x14ac:dyDescent="0.25">
      <c r="A17" s="175"/>
      <c r="B17" s="176"/>
      <c r="C17" s="176"/>
      <c r="D17" s="176"/>
      <c r="E17" s="176"/>
      <c r="F17" s="177"/>
      <c r="G17" s="178">
        <v>0</v>
      </c>
    </row>
    <row r="18" spans="1:7" ht="15.85" customHeight="1" x14ac:dyDescent="0.25">
      <c r="A18" s="175"/>
      <c r="B18" s="176"/>
      <c r="C18" s="176"/>
      <c r="D18" s="176"/>
      <c r="E18" s="176"/>
      <c r="F18" s="177"/>
      <c r="G18" s="178">
        <f t="shared" si="0"/>
        <v>0</v>
      </c>
    </row>
    <row r="19" spans="1:7" s="12" customFormat="1" ht="15.85" hidden="1" customHeight="1" x14ac:dyDescent="0.25">
      <c r="A19" s="137"/>
      <c r="B19" s="179"/>
      <c r="C19" s="179"/>
      <c r="D19" s="179"/>
      <c r="E19" s="179"/>
      <c r="F19" s="180"/>
      <c r="G19" s="181"/>
    </row>
    <row r="20" spans="1:7" ht="15.85" customHeight="1" x14ac:dyDescent="0.25">
      <c r="A20" s="182" t="s">
        <v>1202</v>
      </c>
      <c r="B20" s="183"/>
      <c r="C20" s="183"/>
      <c r="D20" s="183"/>
      <c r="E20" s="183"/>
      <c r="F20" s="184">
        <f>SUM(F13:F18)</f>
        <v>0</v>
      </c>
      <c r="G20" s="185">
        <f>SUM(G13:G18)</f>
        <v>0</v>
      </c>
    </row>
    <row r="21" spans="1:7" ht="15.85" customHeight="1" x14ac:dyDescent="0.25">
      <c r="A21" s="92"/>
      <c r="B21" s="93"/>
      <c r="C21" s="93"/>
      <c r="D21" s="93"/>
      <c r="E21" s="93"/>
      <c r="F21" s="715" t="s">
        <v>175</v>
      </c>
      <c r="G21" s="100"/>
    </row>
    <row r="22" spans="1:7" ht="15.85" customHeight="1" x14ac:dyDescent="0.25">
      <c r="A22" s="882" t="s">
        <v>1208</v>
      </c>
      <c r="B22" s="186"/>
      <c r="C22" s="186"/>
      <c r="D22" s="186"/>
      <c r="E22" s="186"/>
      <c r="F22" s="186"/>
      <c r="G22" s="187"/>
    </row>
    <row r="23" spans="1:7" ht="15.85" customHeight="1" x14ac:dyDescent="0.25">
      <c r="A23" s="188" t="s">
        <v>31</v>
      </c>
      <c r="B23" s="189"/>
      <c r="C23" s="189"/>
      <c r="D23" s="189"/>
      <c r="E23" s="189"/>
      <c r="F23" s="190"/>
      <c r="G23" s="191">
        <f>SUM(B23:F23)</f>
        <v>0</v>
      </c>
    </row>
    <row r="24" spans="1:7" ht="15.85" customHeight="1" x14ac:dyDescent="0.25">
      <c r="A24" s="175" t="s">
        <v>1204</v>
      </c>
      <c r="B24" s="190"/>
      <c r="C24" s="190"/>
      <c r="D24" s="190"/>
      <c r="E24" s="190"/>
      <c r="F24" s="190"/>
      <c r="G24" s="191">
        <f t="shared" ref="G24:G40" si="1">SUM(B24:F24)</f>
        <v>0</v>
      </c>
    </row>
    <row r="25" spans="1:7" ht="15.85" customHeight="1" x14ac:dyDescent="0.25">
      <c r="A25" s="175"/>
      <c r="B25" s="190"/>
      <c r="C25" s="190"/>
      <c r="D25" s="190"/>
      <c r="E25" s="190"/>
      <c r="F25" s="190"/>
      <c r="G25" s="191">
        <f t="shared" si="1"/>
        <v>0</v>
      </c>
    </row>
    <row r="26" spans="1:7" ht="15.85" customHeight="1" x14ac:dyDescent="0.25">
      <c r="A26" s="175"/>
      <c r="B26" s="190"/>
      <c r="C26" s="190"/>
      <c r="D26" s="190"/>
      <c r="E26" s="190"/>
      <c r="F26" s="190"/>
      <c r="G26" s="191">
        <f t="shared" si="1"/>
        <v>0</v>
      </c>
    </row>
    <row r="27" spans="1:7" ht="15.85" customHeight="1" x14ac:dyDescent="0.25">
      <c r="A27" s="175"/>
      <c r="B27" s="190"/>
      <c r="C27" s="190"/>
      <c r="D27" s="190"/>
      <c r="E27" s="190"/>
      <c r="F27" s="190"/>
      <c r="G27" s="191">
        <f t="shared" si="1"/>
        <v>0</v>
      </c>
    </row>
    <row r="28" spans="1:7" ht="15.85" customHeight="1" x14ac:dyDescent="0.25">
      <c r="A28" s="175"/>
      <c r="B28" s="190"/>
      <c r="C28" s="190"/>
      <c r="D28" s="190"/>
      <c r="E28" s="190"/>
      <c r="F28" s="190"/>
      <c r="G28" s="191">
        <f t="shared" si="1"/>
        <v>0</v>
      </c>
    </row>
    <row r="29" spans="1:7" ht="15.85" customHeight="1" x14ac:dyDescent="0.25">
      <c r="A29" s="175"/>
      <c r="B29" s="190"/>
      <c r="C29" s="190"/>
      <c r="D29" s="190"/>
      <c r="E29" s="190"/>
      <c r="F29" s="190"/>
      <c r="G29" s="191">
        <f t="shared" si="1"/>
        <v>0</v>
      </c>
    </row>
    <row r="30" spans="1:7" ht="15.85" customHeight="1" x14ac:dyDescent="0.25">
      <c r="A30" s="175"/>
      <c r="B30" s="190"/>
      <c r="C30" s="190"/>
      <c r="D30" s="190"/>
      <c r="E30" s="190"/>
      <c r="F30" s="190"/>
      <c r="G30" s="191">
        <f t="shared" si="1"/>
        <v>0</v>
      </c>
    </row>
    <row r="31" spans="1:7" ht="15.85" customHeight="1" x14ac:dyDescent="0.25">
      <c r="A31" s="175"/>
      <c r="B31" s="190"/>
      <c r="C31" s="190"/>
      <c r="D31" s="190"/>
      <c r="E31" s="190"/>
      <c r="F31" s="190"/>
      <c r="G31" s="191">
        <f t="shared" si="1"/>
        <v>0</v>
      </c>
    </row>
    <row r="32" spans="1:7" ht="15.85" customHeight="1" x14ac:dyDescent="0.25">
      <c r="A32" s="175"/>
      <c r="B32" s="190"/>
      <c r="C32" s="190"/>
      <c r="D32" s="190"/>
      <c r="E32" s="190"/>
      <c r="F32" s="190"/>
      <c r="G32" s="191">
        <f t="shared" si="1"/>
        <v>0</v>
      </c>
    </row>
    <row r="33" spans="1:7" ht="15.85" customHeight="1" x14ac:dyDescent="0.25">
      <c r="A33" s="175"/>
      <c r="B33" s="190"/>
      <c r="C33" s="190"/>
      <c r="D33" s="190"/>
      <c r="E33" s="190"/>
      <c r="F33" s="190"/>
      <c r="G33" s="191">
        <f t="shared" si="1"/>
        <v>0</v>
      </c>
    </row>
    <row r="34" spans="1:7" ht="15.85" customHeight="1" x14ac:dyDescent="0.25">
      <c r="A34" s="175"/>
      <c r="B34" s="190"/>
      <c r="C34" s="190"/>
      <c r="D34" s="190"/>
      <c r="E34" s="190"/>
      <c r="F34" s="190"/>
      <c r="G34" s="191">
        <f t="shared" si="1"/>
        <v>0</v>
      </c>
    </row>
    <row r="35" spans="1:7" ht="15.85" customHeight="1" x14ac:dyDescent="0.25">
      <c r="A35" s="175"/>
      <c r="B35" s="190"/>
      <c r="C35" s="190"/>
      <c r="D35" s="190"/>
      <c r="E35" s="190"/>
      <c r="F35" s="190"/>
      <c r="G35" s="191">
        <f t="shared" si="1"/>
        <v>0</v>
      </c>
    </row>
    <row r="36" spans="1:7" ht="15.85" customHeight="1" x14ac:dyDescent="0.25">
      <c r="A36" s="175"/>
      <c r="B36" s="190"/>
      <c r="C36" s="190"/>
      <c r="D36" s="190"/>
      <c r="E36" s="190"/>
      <c r="F36" s="190"/>
      <c r="G36" s="191">
        <f t="shared" si="1"/>
        <v>0</v>
      </c>
    </row>
    <row r="37" spans="1:7" ht="15.85" customHeight="1" x14ac:dyDescent="0.25">
      <c r="A37" s="175"/>
      <c r="B37" s="190"/>
      <c r="C37" s="190"/>
      <c r="D37" s="190"/>
      <c r="E37" s="190"/>
      <c r="F37" s="190"/>
      <c r="G37" s="191">
        <f t="shared" si="1"/>
        <v>0</v>
      </c>
    </row>
    <row r="38" spans="1:7" ht="15.85" customHeight="1" x14ac:dyDescent="0.25">
      <c r="A38" s="175"/>
      <c r="B38" s="190"/>
      <c r="C38" s="190"/>
      <c r="D38" s="190"/>
      <c r="E38" s="190"/>
      <c r="F38" s="190"/>
      <c r="G38" s="191">
        <f t="shared" si="1"/>
        <v>0</v>
      </c>
    </row>
    <row r="39" spans="1:7" ht="15.85" customHeight="1" x14ac:dyDescent="0.25">
      <c r="A39" s="175"/>
      <c r="B39" s="190"/>
      <c r="C39" s="190"/>
      <c r="D39" s="190"/>
      <c r="E39" s="190"/>
      <c r="F39" s="190"/>
      <c r="G39" s="191">
        <f t="shared" si="1"/>
        <v>0</v>
      </c>
    </row>
    <row r="40" spans="1:7" ht="15.85" customHeight="1" x14ac:dyDescent="0.25">
      <c r="A40" s="175"/>
      <c r="B40" s="190"/>
      <c r="C40" s="190"/>
      <c r="D40" s="190"/>
      <c r="E40" s="190"/>
      <c r="F40" s="190"/>
      <c r="G40" s="191">
        <f t="shared" si="1"/>
        <v>0</v>
      </c>
    </row>
    <row r="41" spans="1:7" s="12" customFormat="1" ht="15.85" hidden="1" customHeight="1" x14ac:dyDescent="0.25">
      <c r="A41" s="137"/>
      <c r="B41" s="132"/>
      <c r="C41" s="132"/>
      <c r="D41" s="132"/>
      <c r="E41" s="132"/>
      <c r="F41" s="132"/>
      <c r="G41" s="181"/>
    </row>
    <row r="42" spans="1:7" ht="15.85" customHeight="1" x14ac:dyDescent="0.25">
      <c r="A42" s="104" t="s">
        <v>1209</v>
      </c>
      <c r="B42" s="192">
        <f t="shared" ref="B42:G42" si="2">SUM(B23:B40)</f>
        <v>0</v>
      </c>
      <c r="C42" s="192">
        <f t="shared" si="2"/>
        <v>0</v>
      </c>
      <c r="D42" s="192">
        <f t="shared" si="2"/>
        <v>0</v>
      </c>
      <c r="E42" s="192">
        <f t="shared" si="2"/>
        <v>0</v>
      </c>
      <c r="F42" s="192">
        <f t="shared" si="2"/>
        <v>0</v>
      </c>
      <c r="G42" s="193">
        <f t="shared" si="2"/>
        <v>0</v>
      </c>
    </row>
    <row r="43" spans="1:7" ht="15.85" customHeight="1" x14ac:dyDescent="0.25">
      <c r="A43" s="92"/>
      <c r="B43" s="716" t="s">
        <v>577</v>
      </c>
      <c r="C43" s="716" t="s">
        <v>577</v>
      </c>
      <c r="D43" s="716" t="s">
        <v>577</v>
      </c>
      <c r="E43" s="716" t="s">
        <v>577</v>
      </c>
      <c r="F43" s="716" t="s">
        <v>577</v>
      </c>
      <c r="G43" s="717" t="s">
        <v>577</v>
      </c>
    </row>
    <row r="44" spans="1:7" ht="15.85" customHeight="1" x14ac:dyDescent="0.25">
      <c r="A44" s="94"/>
      <c r="B44" s="95"/>
      <c r="C44" s="95"/>
      <c r="D44" s="95"/>
      <c r="E44" s="95"/>
      <c r="F44" s="96"/>
      <c r="G44" s="169"/>
    </row>
    <row r="45" spans="1:7" ht="15.85" customHeight="1" x14ac:dyDescent="0.25">
      <c r="A45" s="94" t="s">
        <v>910</v>
      </c>
      <c r="B45" s="95"/>
      <c r="C45" s="95"/>
      <c r="D45" s="95"/>
      <c r="E45" s="95"/>
      <c r="F45" s="96"/>
      <c r="G45" s="169"/>
    </row>
    <row r="46" spans="1:7" ht="15.85" customHeight="1" x14ac:dyDescent="0.25">
      <c r="A46" s="94"/>
      <c r="B46" s="95"/>
      <c r="C46" s="95"/>
      <c r="D46" s="95"/>
      <c r="E46" s="95"/>
      <c r="F46" s="96"/>
      <c r="G46" s="169"/>
    </row>
    <row r="47" spans="1:7" ht="15.85" customHeight="1" x14ac:dyDescent="0.25">
      <c r="A47" s="94" t="s">
        <v>1205</v>
      </c>
      <c r="B47" s="95"/>
      <c r="C47" s="95"/>
      <c r="D47" s="95"/>
      <c r="E47" s="95"/>
      <c r="F47" s="96"/>
      <c r="G47" s="169"/>
    </row>
    <row r="48" spans="1:7" ht="15.85" customHeight="1" x14ac:dyDescent="0.25">
      <c r="A48" s="97" t="s">
        <v>1210</v>
      </c>
      <c r="B48" s="98"/>
      <c r="C48" s="98"/>
      <c r="D48" s="98"/>
      <c r="E48" s="98"/>
      <c r="F48" s="98"/>
      <c r="G48" s="101"/>
    </row>
    <row r="49" spans="1:9" ht="15.85" customHeight="1" x14ac:dyDescent="0.25">
      <c r="A49" s="95"/>
      <c r="B49" s="95"/>
      <c r="C49" s="95"/>
      <c r="D49" s="95"/>
      <c r="E49" s="95"/>
      <c r="F49" s="95"/>
      <c r="G49" s="95"/>
    </row>
    <row r="50" spans="1:9" ht="15.85" customHeight="1" x14ac:dyDescent="0.25">
      <c r="A50" s="95"/>
      <c r="B50" s="95"/>
      <c r="C50" s="95"/>
      <c r="D50" s="95"/>
      <c r="E50" s="95"/>
      <c r="F50" s="95"/>
      <c r="G50" s="95"/>
    </row>
    <row r="51" spans="1:9" ht="15.85" customHeight="1" x14ac:dyDescent="0.25">
      <c r="A51" s="95"/>
      <c r="B51" s="95"/>
      <c r="C51" s="95"/>
      <c r="D51" s="95"/>
      <c r="E51" s="95"/>
      <c r="F51" s="95"/>
      <c r="G51" s="95"/>
    </row>
    <row r="53" spans="1:9" ht="15.85" customHeight="1" x14ac:dyDescent="0.25">
      <c r="A53" s="1463" t="s">
        <v>1198</v>
      </c>
      <c r="B53" s="1464"/>
      <c r="C53" s="1464"/>
      <c r="D53" s="1464"/>
      <c r="E53" s="1464"/>
      <c r="F53" s="1464"/>
      <c r="G53" s="1465"/>
    </row>
    <row r="54" spans="1:9" ht="15.85" customHeight="1" x14ac:dyDescent="0.25">
      <c r="A54" s="1466" t="s">
        <v>446</v>
      </c>
      <c r="B54" s="1493"/>
      <c r="C54" s="1493"/>
      <c r="D54" s="1493"/>
      <c r="E54" s="1493"/>
      <c r="F54" s="1493"/>
      <c r="G54" s="1468"/>
    </row>
    <row r="55" spans="1:9" s="520" customFormat="1" ht="5.95" customHeight="1" x14ac:dyDescent="0.25">
      <c r="A55" s="627"/>
      <c r="B55" s="628"/>
      <c r="C55" s="628"/>
      <c r="D55" s="628"/>
      <c r="E55" s="628"/>
      <c r="F55" s="628"/>
      <c r="G55" s="629"/>
    </row>
    <row r="56" spans="1:9" s="520" customFormat="1" ht="15.85" customHeight="1" x14ac:dyDescent="0.3">
      <c r="A56" s="64" t="s">
        <v>95</v>
      </c>
      <c r="B56" s="1500" t="s">
        <v>45</v>
      </c>
      <c r="C56" s="1500"/>
      <c r="D56" s="622" t="s">
        <v>96</v>
      </c>
      <c r="E56" s="168"/>
      <c r="F56" s="1500" t="s">
        <v>65</v>
      </c>
      <c r="G56" s="1473"/>
    </row>
    <row r="57" spans="1:9" s="520" customFormat="1" ht="15.85" customHeight="1" x14ac:dyDescent="0.25">
      <c r="A57" s="618">
        <f>'Cover Page'!$A$8</f>
        <v>0</v>
      </c>
      <c r="B57" s="1496">
        <f>'Cover Page'!$F$8</f>
        <v>0</v>
      </c>
      <c r="C57" s="1496"/>
      <c r="D57" s="1497">
        <f>'Cover Page'!$K$8</f>
        <v>0</v>
      </c>
      <c r="E57" s="1497"/>
      <c r="F57" s="1497" t="str">
        <f>TEXT('Cover Page'!$K$10,"mm/dd/yy")&amp;" to "&amp;TEXT('Cover Page'!$M$10,"mm/dd/yy")</f>
        <v>07/01/24 to 06/30/25</v>
      </c>
      <c r="G57" s="1477"/>
    </row>
    <row r="58" spans="1:9" ht="15.85" customHeight="1" x14ac:dyDescent="0.25">
      <c r="A58" s="469"/>
      <c r="B58" s="70"/>
      <c r="C58" s="70"/>
      <c r="D58" s="70"/>
      <c r="E58" s="70"/>
      <c r="F58" s="70"/>
      <c r="G58" s="53"/>
    </row>
    <row r="59" spans="1:9" ht="15.85" customHeight="1" x14ac:dyDescent="0.25">
      <c r="A59" s="711"/>
      <c r="B59" s="630" t="s">
        <v>9</v>
      </c>
      <c r="C59" s="630" t="s">
        <v>10</v>
      </c>
      <c r="D59" s="630" t="s">
        <v>11</v>
      </c>
      <c r="E59" s="630" t="s">
        <v>12</v>
      </c>
      <c r="F59" s="630" t="s">
        <v>13</v>
      </c>
      <c r="G59" s="630" t="s">
        <v>14</v>
      </c>
      <c r="I59" s="66" t="s">
        <v>18</v>
      </c>
    </row>
    <row r="60" spans="1:9" ht="15.85" customHeight="1" x14ac:dyDescent="0.25">
      <c r="A60" s="171"/>
      <c r="B60" s="631" t="s">
        <v>1</v>
      </c>
      <c r="C60" s="631" t="s">
        <v>28</v>
      </c>
      <c r="D60" s="631" t="s">
        <v>29</v>
      </c>
      <c r="E60" s="631" t="s">
        <v>4</v>
      </c>
      <c r="F60" s="631"/>
      <c r="G60" s="631"/>
      <c r="I60" s="1531" t="s">
        <v>1141</v>
      </c>
    </row>
    <row r="61" spans="1:9" ht="15.85" customHeight="1" x14ac:dyDescent="0.25">
      <c r="A61" s="172"/>
      <c r="B61" s="632" t="s">
        <v>2</v>
      </c>
      <c r="C61" s="632" t="s">
        <v>3</v>
      </c>
      <c r="D61" s="632" t="s">
        <v>16</v>
      </c>
      <c r="E61" s="632" t="s">
        <v>5</v>
      </c>
      <c r="F61" s="632" t="s">
        <v>30</v>
      </c>
      <c r="G61" s="632" t="s">
        <v>6</v>
      </c>
      <c r="I61" s="1532"/>
    </row>
    <row r="62" spans="1:9" ht="15.85" customHeight="1" x14ac:dyDescent="0.25">
      <c r="A62" s="883" t="s">
        <v>1199</v>
      </c>
      <c r="B62" s="108"/>
      <c r="C62" s="108"/>
      <c r="D62" s="108"/>
      <c r="E62" s="108"/>
      <c r="F62" s="173"/>
      <c r="G62" s="174" t="s">
        <v>0</v>
      </c>
      <c r="I62" s="714"/>
    </row>
    <row r="63" spans="1:9" ht="15.85" customHeight="1" x14ac:dyDescent="0.25">
      <c r="A63" s="1380" t="s">
        <v>1200</v>
      </c>
      <c r="B63" s="176"/>
      <c r="C63" s="176"/>
      <c r="D63" s="176"/>
      <c r="E63" s="176"/>
      <c r="F63" s="177"/>
      <c r="G63" s="178">
        <f>F63</f>
        <v>0</v>
      </c>
      <c r="I63" s="712"/>
    </row>
    <row r="64" spans="1:9" ht="15.85" customHeight="1" x14ac:dyDescent="0.25">
      <c r="A64" s="188" t="s">
        <v>1201</v>
      </c>
      <c r="B64" s="176"/>
      <c r="C64" s="176"/>
      <c r="D64" s="176"/>
      <c r="E64" s="176"/>
      <c r="F64" s="177"/>
      <c r="G64" s="178">
        <f>F64</f>
        <v>0</v>
      </c>
      <c r="I64" s="712"/>
    </row>
    <row r="65" spans="1:9" ht="15.85" customHeight="1" x14ac:dyDescent="0.25">
      <c r="A65" s="175" t="s">
        <v>1204</v>
      </c>
      <c r="B65" s="176"/>
      <c r="C65" s="176"/>
      <c r="D65" s="176"/>
      <c r="E65" s="176"/>
      <c r="F65" s="177"/>
      <c r="G65" s="178">
        <f>F65</f>
        <v>0</v>
      </c>
      <c r="I65" s="712"/>
    </row>
    <row r="66" spans="1:9" ht="15.85" customHeight="1" x14ac:dyDescent="0.25">
      <c r="A66" s="175"/>
      <c r="B66" s="176"/>
      <c r="C66" s="176"/>
      <c r="D66" s="176"/>
      <c r="E66" s="176"/>
      <c r="F66" s="177"/>
      <c r="G66" s="178">
        <f>F66</f>
        <v>0</v>
      </c>
      <c r="I66" s="712"/>
    </row>
    <row r="67" spans="1:9" ht="15.85" customHeight="1" x14ac:dyDescent="0.25">
      <c r="A67" s="175"/>
      <c r="B67" s="176"/>
      <c r="C67" s="176"/>
      <c r="D67" s="176"/>
      <c r="E67" s="176"/>
      <c r="F67" s="177"/>
      <c r="G67" s="178">
        <v>0</v>
      </c>
      <c r="I67" s="712"/>
    </row>
    <row r="68" spans="1:9" ht="15.85" customHeight="1" x14ac:dyDescent="0.25">
      <c r="A68" s="175"/>
      <c r="B68" s="176"/>
      <c r="C68" s="176"/>
      <c r="D68" s="176"/>
      <c r="E68" s="176"/>
      <c r="F68" s="177"/>
      <c r="G68" s="178">
        <f>F68</f>
        <v>0</v>
      </c>
      <c r="I68" s="713"/>
    </row>
    <row r="69" spans="1:9" ht="15.85" hidden="1" customHeight="1" x14ac:dyDescent="0.25">
      <c r="A69" s="137"/>
      <c r="B69" s="179"/>
      <c r="C69" s="179"/>
      <c r="D69" s="179"/>
      <c r="E69" s="179"/>
      <c r="F69" s="180"/>
      <c r="G69" s="181"/>
      <c r="I69" s="49"/>
    </row>
    <row r="70" spans="1:9" ht="15.85" customHeight="1" x14ac:dyDescent="0.25">
      <c r="A70" s="182" t="s">
        <v>27</v>
      </c>
      <c r="B70" s="183"/>
      <c r="C70" s="183"/>
      <c r="D70" s="183"/>
      <c r="E70" s="183"/>
      <c r="F70" s="184">
        <f>SUM(F63:F68)</f>
        <v>0</v>
      </c>
      <c r="G70" s="185">
        <f>SUM(G63:G68)</f>
        <v>0</v>
      </c>
      <c r="I70" s="555"/>
    </row>
    <row r="71" spans="1:9" ht="15.85" customHeight="1" x14ac:dyDescent="0.25">
      <c r="A71" s="92"/>
      <c r="B71" s="654"/>
      <c r="C71" s="654"/>
      <c r="D71" s="654"/>
      <c r="E71" s="654"/>
      <c r="F71" s="715" t="s">
        <v>576</v>
      </c>
      <c r="G71" s="100"/>
      <c r="I71" s="556"/>
    </row>
    <row r="72" spans="1:9" ht="15.85" customHeight="1" x14ac:dyDescent="0.25">
      <c r="A72" s="882" t="s">
        <v>1208</v>
      </c>
      <c r="B72" s="186"/>
      <c r="C72" s="186"/>
      <c r="D72" s="186"/>
      <c r="E72" s="186"/>
      <c r="F72" s="186"/>
      <c r="G72" s="187"/>
      <c r="I72" s="556"/>
    </row>
    <row r="73" spans="1:9" ht="15.85" customHeight="1" x14ac:dyDescent="0.25">
      <c r="A73" s="175"/>
      <c r="B73" s="190"/>
      <c r="C73" s="190"/>
      <c r="D73" s="190"/>
      <c r="E73" s="190"/>
      <c r="F73" s="190"/>
      <c r="G73" s="191">
        <f t="shared" ref="G73:G89" si="3">SUM(B73:F73)</f>
        <v>0</v>
      </c>
      <c r="I73" s="712"/>
    </row>
    <row r="74" spans="1:9" ht="15.85" customHeight="1" x14ac:dyDescent="0.25">
      <c r="A74" s="175"/>
      <c r="B74" s="190"/>
      <c r="C74" s="190"/>
      <c r="D74" s="190"/>
      <c r="E74" s="190"/>
      <c r="F74" s="190"/>
      <c r="G74" s="191">
        <f t="shared" si="3"/>
        <v>0</v>
      </c>
      <c r="I74" s="712"/>
    </row>
    <row r="75" spans="1:9" ht="15.85" customHeight="1" x14ac:dyDescent="0.25">
      <c r="A75" s="175"/>
      <c r="B75" s="190"/>
      <c r="C75" s="190"/>
      <c r="D75" s="190"/>
      <c r="E75" s="190"/>
      <c r="F75" s="190"/>
      <c r="G75" s="191">
        <f t="shared" si="3"/>
        <v>0</v>
      </c>
      <c r="I75" s="712"/>
    </row>
    <row r="76" spans="1:9" ht="15.85" customHeight="1" x14ac:dyDescent="0.25">
      <c r="A76" s="175"/>
      <c r="B76" s="190"/>
      <c r="C76" s="190"/>
      <c r="D76" s="190"/>
      <c r="E76" s="190"/>
      <c r="F76" s="190"/>
      <c r="G76" s="191">
        <f t="shared" si="3"/>
        <v>0</v>
      </c>
      <c r="I76" s="712"/>
    </row>
    <row r="77" spans="1:9" ht="15.85" customHeight="1" x14ac:dyDescent="0.25">
      <c r="A77" s="175"/>
      <c r="B77" s="190"/>
      <c r="C77" s="190"/>
      <c r="D77" s="190"/>
      <c r="E77" s="190"/>
      <c r="F77" s="190"/>
      <c r="G77" s="191">
        <f t="shared" si="3"/>
        <v>0</v>
      </c>
      <c r="I77" s="712"/>
    </row>
    <row r="78" spans="1:9" ht="15.85" customHeight="1" x14ac:dyDescent="0.25">
      <c r="A78" s="175"/>
      <c r="B78" s="190"/>
      <c r="C78" s="190"/>
      <c r="D78" s="190"/>
      <c r="E78" s="190"/>
      <c r="F78" s="190"/>
      <c r="G78" s="191">
        <f t="shared" si="3"/>
        <v>0</v>
      </c>
      <c r="I78" s="712"/>
    </row>
    <row r="79" spans="1:9" ht="15.85" customHeight="1" x14ac:dyDescent="0.25">
      <c r="A79" s="175"/>
      <c r="B79" s="190"/>
      <c r="C79" s="190"/>
      <c r="D79" s="190"/>
      <c r="E79" s="190"/>
      <c r="F79" s="190"/>
      <c r="G79" s="191">
        <f t="shared" si="3"/>
        <v>0</v>
      </c>
      <c r="I79" s="712"/>
    </row>
    <row r="80" spans="1:9" ht="15.85" customHeight="1" x14ac:dyDescent="0.25">
      <c r="A80" s="175"/>
      <c r="B80" s="190"/>
      <c r="C80" s="190"/>
      <c r="D80" s="190"/>
      <c r="E80" s="190"/>
      <c r="F80" s="190"/>
      <c r="G80" s="191">
        <f t="shared" si="3"/>
        <v>0</v>
      </c>
      <c r="I80" s="712"/>
    </row>
    <row r="81" spans="1:9" ht="15.85" customHeight="1" x14ac:dyDescent="0.25">
      <c r="A81" s="175"/>
      <c r="B81" s="190"/>
      <c r="C81" s="190"/>
      <c r="D81" s="190"/>
      <c r="E81" s="190"/>
      <c r="F81" s="190"/>
      <c r="G81" s="191">
        <f t="shared" si="3"/>
        <v>0</v>
      </c>
      <c r="I81" s="712"/>
    </row>
    <row r="82" spans="1:9" ht="15.85" customHeight="1" x14ac:dyDescent="0.25">
      <c r="A82" s="175"/>
      <c r="B82" s="190"/>
      <c r="C82" s="190"/>
      <c r="D82" s="190"/>
      <c r="E82" s="190"/>
      <c r="F82" s="190"/>
      <c r="G82" s="191">
        <f t="shared" si="3"/>
        <v>0</v>
      </c>
      <c r="I82" s="712"/>
    </row>
    <row r="83" spans="1:9" ht="15.85" customHeight="1" x14ac:dyDescent="0.25">
      <c r="A83" s="175"/>
      <c r="B83" s="190"/>
      <c r="C83" s="190"/>
      <c r="D83" s="190"/>
      <c r="E83" s="190"/>
      <c r="F83" s="190"/>
      <c r="G83" s="191">
        <f t="shared" si="3"/>
        <v>0</v>
      </c>
      <c r="I83" s="712"/>
    </row>
    <row r="84" spans="1:9" ht="15.85" customHeight="1" x14ac:dyDescent="0.25">
      <c r="A84" s="175"/>
      <c r="B84" s="190"/>
      <c r="C84" s="190"/>
      <c r="D84" s="190"/>
      <c r="E84" s="190"/>
      <c r="F84" s="190"/>
      <c r="G84" s="191">
        <f t="shared" si="3"/>
        <v>0</v>
      </c>
      <c r="I84" s="712"/>
    </row>
    <row r="85" spans="1:9" ht="15.85" customHeight="1" x14ac:dyDescent="0.25">
      <c r="A85" s="175"/>
      <c r="B85" s="190"/>
      <c r="C85" s="190"/>
      <c r="D85" s="190"/>
      <c r="E85" s="190"/>
      <c r="F85" s="190"/>
      <c r="G85" s="191">
        <f t="shared" si="3"/>
        <v>0</v>
      </c>
      <c r="I85" s="712"/>
    </row>
    <row r="86" spans="1:9" ht="15.85" customHeight="1" x14ac:dyDescent="0.25">
      <c r="A86" s="175"/>
      <c r="B86" s="190"/>
      <c r="C86" s="190"/>
      <c r="D86" s="190"/>
      <c r="E86" s="190"/>
      <c r="F86" s="190"/>
      <c r="G86" s="191">
        <f t="shared" si="3"/>
        <v>0</v>
      </c>
      <c r="I86" s="712"/>
    </row>
    <row r="87" spans="1:9" ht="15.85" customHeight="1" x14ac:dyDescent="0.25">
      <c r="A87" s="175"/>
      <c r="B87" s="190"/>
      <c r="C87" s="190"/>
      <c r="D87" s="190"/>
      <c r="E87" s="190"/>
      <c r="F87" s="190"/>
      <c r="G87" s="191">
        <f t="shared" si="3"/>
        <v>0</v>
      </c>
      <c r="I87" s="712"/>
    </row>
    <row r="88" spans="1:9" ht="15.85" customHeight="1" x14ac:dyDescent="0.25">
      <c r="A88" s="175"/>
      <c r="B88" s="190"/>
      <c r="C88" s="190"/>
      <c r="D88" s="190"/>
      <c r="E88" s="190"/>
      <c r="F88" s="190"/>
      <c r="G88" s="191">
        <f t="shared" si="3"/>
        <v>0</v>
      </c>
      <c r="I88" s="712"/>
    </row>
    <row r="89" spans="1:9" ht="15.85" customHeight="1" x14ac:dyDescent="0.25">
      <c r="A89" s="175"/>
      <c r="B89" s="190"/>
      <c r="C89" s="190"/>
      <c r="D89" s="190"/>
      <c r="E89" s="190"/>
      <c r="F89" s="190"/>
      <c r="G89" s="191">
        <f t="shared" si="3"/>
        <v>0</v>
      </c>
      <c r="I89" s="713"/>
    </row>
    <row r="90" spans="1:9" ht="15.85" hidden="1" customHeight="1" x14ac:dyDescent="0.25">
      <c r="A90" s="137"/>
      <c r="B90" s="132"/>
      <c r="C90" s="132"/>
      <c r="D90" s="132"/>
      <c r="E90" s="132"/>
      <c r="F90" s="132"/>
      <c r="G90" s="181"/>
    </row>
    <row r="91" spans="1:9" ht="15.85" customHeight="1" x14ac:dyDescent="0.25">
      <c r="A91" s="104" t="s">
        <v>1209</v>
      </c>
      <c r="B91" s="192">
        <f t="shared" ref="B91:G91" si="4">SUM(B73:B89)</f>
        <v>0</v>
      </c>
      <c r="C91" s="192">
        <f t="shared" si="4"/>
        <v>0</v>
      </c>
      <c r="D91" s="192">
        <f t="shared" si="4"/>
        <v>0</v>
      </c>
      <c r="E91" s="192">
        <f t="shared" si="4"/>
        <v>0</v>
      </c>
      <c r="F91" s="192">
        <f t="shared" si="4"/>
        <v>0</v>
      </c>
      <c r="G91" s="193">
        <f t="shared" si="4"/>
        <v>0</v>
      </c>
    </row>
    <row r="92" spans="1:9" ht="15.85" customHeight="1" x14ac:dyDescent="0.25">
      <c r="A92" s="92"/>
      <c r="B92" s="716" t="s">
        <v>578</v>
      </c>
      <c r="C92" s="716" t="s">
        <v>578</v>
      </c>
      <c r="D92" s="716" t="s">
        <v>578</v>
      </c>
      <c r="E92" s="716" t="s">
        <v>578</v>
      </c>
      <c r="F92" s="716" t="s">
        <v>578</v>
      </c>
      <c r="G92" s="717" t="s">
        <v>578</v>
      </c>
    </row>
    <row r="93" spans="1:9" s="95" customFormat="1" ht="15.85" customHeight="1" x14ac:dyDescent="0.25">
      <c r="A93" s="104"/>
      <c r="B93" s="1099"/>
      <c r="C93" s="1099"/>
      <c r="D93" s="1099"/>
      <c r="E93" s="1099"/>
      <c r="F93" s="1099"/>
      <c r="G93" s="1100"/>
    </row>
    <row r="94" spans="1:9" ht="15.85" customHeight="1" x14ac:dyDescent="0.25">
      <c r="A94" s="94" t="s">
        <v>910</v>
      </c>
      <c r="B94" s="95"/>
      <c r="C94" s="95"/>
      <c r="D94" s="95"/>
      <c r="E94" s="95"/>
      <c r="F94" s="96"/>
      <c r="G94" s="169"/>
    </row>
    <row r="95" spans="1:9" ht="15.85" customHeight="1" x14ac:dyDescent="0.25">
      <c r="A95" s="94"/>
      <c r="B95" s="95"/>
      <c r="C95" s="95"/>
      <c r="D95" s="95"/>
      <c r="E95" s="95"/>
      <c r="F95" s="96"/>
      <c r="G95" s="169"/>
    </row>
    <row r="96" spans="1:9" ht="15.85" customHeight="1" x14ac:dyDescent="0.25">
      <c r="A96" s="94" t="s">
        <v>1207</v>
      </c>
      <c r="B96" s="95"/>
      <c r="C96" s="95"/>
      <c r="D96" s="95"/>
      <c r="E96" s="95"/>
      <c r="F96" s="96"/>
      <c r="G96" s="169"/>
    </row>
    <row r="97" spans="1:7" ht="15.85" customHeight="1" x14ac:dyDescent="0.25">
      <c r="A97" s="97" t="s">
        <v>1211</v>
      </c>
      <c r="B97" s="98"/>
      <c r="C97" s="98"/>
      <c r="D97" s="98"/>
      <c r="E97" s="98"/>
      <c r="F97" s="98"/>
      <c r="G97" s="101"/>
    </row>
  </sheetData>
  <sheetProtection algorithmName="SHA-512" hashValue="iqPlqFu1i+i0buhJvoxtGUjiFhpikXwTxhUmDpqon4lU69pH4XXCkcfA0wEg04sx7ZU1tHVuWmI1k5VJuylDoQ==" saltValue="BCkRkzZNp9RZSTzujNZ7PQ==" spinCount="100000" sheet="1" objects="1" scenarios="1"/>
  <mergeCells count="16">
    <mergeCell ref="I60:I61"/>
    <mergeCell ref="A53:G53"/>
    <mergeCell ref="A54:G54"/>
    <mergeCell ref="A2:G2"/>
    <mergeCell ref="A3:G3"/>
    <mergeCell ref="B6:C6"/>
    <mergeCell ref="B7:C7"/>
    <mergeCell ref="D7:E7"/>
    <mergeCell ref="F6:G6"/>
    <mergeCell ref="F7:G7"/>
    <mergeCell ref="A4:G4"/>
    <mergeCell ref="B56:C56"/>
    <mergeCell ref="F56:G56"/>
    <mergeCell ref="B57:C57"/>
    <mergeCell ref="D57:E57"/>
    <mergeCell ref="F57:G57"/>
  </mergeCells>
  <phoneticPr fontId="11" type="noConversion"/>
  <conditionalFormatting sqref="A6:A7">
    <cfRule type="expression" dxfId="616" priority="24">
      <formula>CELL("protect",A6)=0</formula>
    </cfRule>
  </conditionalFormatting>
  <conditionalFormatting sqref="A9:A48">
    <cfRule type="expression" dxfId="615" priority="28">
      <formula>CELL("protect",A9)=0</formula>
    </cfRule>
  </conditionalFormatting>
  <conditionalFormatting sqref="A56:A97">
    <cfRule type="expression" dxfId="614" priority="1">
      <formula>CELL("protect",A56)=0</formula>
    </cfRule>
  </conditionalFormatting>
  <conditionalFormatting sqref="B6:D7">
    <cfRule type="expression" dxfId="613" priority="22">
      <formula>CELL("protect",B6)=0</formula>
    </cfRule>
  </conditionalFormatting>
  <conditionalFormatting sqref="B56:D57">
    <cfRule type="expression" dxfId="612" priority="6">
      <formula>CELL("protect",B56)=0</formula>
    </cfRule>
  </conditionalFormatting>
  <conditionalFormatting sqref="B9:G40 B59:G89">
    <cfRule type="expression" dxfId="611" priority="27">
      <formula>CELL("protect",B9)=0</formula>
    </cfRule>
  </conditionalFormatting>
  <conditionalFormatting sqref="B44:G47">
    <cfRule type="expression" dxfId="610" priority="3">
      <formula>CELL("protect",B44)=0</formula>
    </cfRule>
  </conditionalFormatting>
  <conditionalFormatting sqref="B94:G96">
    <cfRule type="expression" dxfId="609" priority="2">
      <formula>CELL("protect",B94)=0</formula>
    </cfRule>
  </conditionalFormatting>
  <conditionalFormatting sqref="F7">
    <cfRule type="expression" dxfId="608" priority="20">
      <formula>CELL("protect",F7)=0</formula>
    </cfRule>
  </conditionalFormatting>
  <conditionalFormatting sqref="F57">
    <cfRule type="expression" dxfId="607" priority="4">
      <formula>CELL("protect",F57)=0</formula>
    </cfRule>
  </conditionalFormatting>
  <conditionalFormatting sqref="F6:G6">
    <cfRule type="expression" dxfId="606" priority="21">
      <formula>CELL("Protect",F6)=0</formula>
    </cfRule>
  </conditionalFormatting>
  <conditionalFormatting sqref="F56:G56">
    <cfRule type="expression" dxfId="605" priority="5">
      <formula>CELL("Protect",F56)=0</formula>
    </cfRule>
  </conditionalFormatting>
  <dataValidations count="3">
    <dataValidation type="whole" allowBlank="1" showInputMessage="1" showErrorMessage="1" error="Enter whole amounts only.  Round cents to the nearest dollar." sqref="F13:F19 F63:F69" xr:uid="{00000000-0002-0000-0500-000000000000}">
      <formula1>-100000000000</formula1>
      <formula2>9999999999999990</formula2>
    </dataValidation>
    <dataValidation type="whole" allowBlank="1" showInputMessage="1" showErrorMessage="1" error="Enter whole amounts only.  Round cents to the nearest dollar." sqref="B73:F89" xr:uid="{00000000-0002-0000-0500-000001000000}">
      <formula1>0</formula1>
      <formula2>9999999999999990000</formula2>
    </dataValidation>
    <dataValidation type="whole" allowBlank="1" showInputMessage="1" showErrorMessage="1" error="Enter whole amounts only.  Round cents to the nearest dollar." sqref="B23:F40" xr:uid="{75412088-20F3-404C-BDB7-0E5B065AE7A3}">
      <formula1>-100000000000</formula1>
      <formula2>9999999999999990000</formula2>
    </dataValidation>
  </dataValidations>
  <printOptions horizontalCentered="1"/>
  <pageMargins left="0.25" right="0.25" top="0.5" bottom="0.5" header="0.25" footer="0.25"/>
  <pageSetup scale="76" orientation="landscape" r:id="rId1"/>
  <headerFooter>
    <oddFooter>&amp;C&amp;"Tahoma,Regular"&amp;9page &amp;P of &amp;N&amp;R&amp;"Tahoma,Regular"&amp;10ID-46, Schedule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A1:M57"/>
  <sheetViews>
    <sheetView showGridLines="0" zoomScale="80" zoomScaleNormal="80" workbookViewId="0">
      <pane xSplit="1" ySplit="11" topLeftCell="B12" activePane="bottomRight" state="frozen"/>
      <selection pane="topRight" activeCell="B1" sqref="B1"/>
      <selection pane="bottomLeft" activeCell="A12" sqref="A12"/>
      <selection pane="bottomRight" activeCell="B12" sqref="B12"/>
    </sheetView>
  </sheetViews>
  <sheetFormatPr defaultColWidth="9" defaultRowHeight="14.4" x14ac:dyDescent="0.25"/>
  <cols>
    <col min="1" max="1" width="3.109375" style="433" customWidth="1"/>
    <col min="2" max="2" width="3.33203125" style="433" customWidth="1"/>
    <col min="3" max="3" width="2.6640625" style="433" customWidth="1"/>
    <col min="4" max="4" width="4.33203125" style="433" customWidth="1"/>
    <col min="5" max="5" width="2.44140625" style="433" customWidth="1"/>
    <col min="6" max="6" width="53" style="433" customWidth="1"/>
    <col min="7" max="7" width="1.77734375" style="433" customWidth="1"/>
    <col min="8" max="8" width="15.44140625" style="433" customWidth="1"/>
    <col min="9" max="9" width="1.77734375" style="433" customWidth="1"/>
    <col min="10" max="10" width="15.44140625" style="433" customWidth="1"/>
    <col min="11" max="11" width="3.88671875" style="433" customWidth="1"/>
    <col min="12" max="16384" width="9" style="433"/>
  </cols>
  <sheetData>
    <row r="1" spans="1:11" s="27" customFormat="1" ht="9.6999999999999993" customHeight="1" x14ac:dyDescent="0.25">
      <c r="A1" s="56"/>
      <c r="B1" s="57"/>
      <c r="C1" s="57"/>
      <c r="D1" s="57"/>
      <c r="E1" s="57"/>
      <c r="F1" s="57"/>
      <c r="G1" s="57"/>
      <c r="H1" s="57"/>
      <c r="I1" s="57"/>
      <c r="J1" s="57"/>
      <c r="K1" s="58"/>
    </row>
    <row r="2" spans="1:11" s="27" customFormat="1" ht="15.05" x14ac:dyDescent="0.25">
      <c r="A2" s="26"/>
      <c r="B2" s="1495" t="s">
        <v>427</v>
      </c>
      <c r="C2" s="1495"/>
      <c r="D2" s="1495"/>
      <c r="E2" s="1495"/>
      <c r="F2" s="1495"/>
      <c r="G2" s="1495"/>
      <c r="H2" s="1495"/>
      <c r="I2" s="1495"/>
      <c r="J2" s="1495"/>
      <c r="K2" s="39"/>
    </row>
    <row r="3" spans="1:11" s="27" customFormat="1" ht="15.05" customHeight="1" x14ac:dyDescent="0.25">
      <c r="A3" s="26"/>
      <c r="B3" s="1536" t="s">
        <v>295</v>
      </c>
      <c r="C3" s="1536"/>
      <c r="D3" s="1536"/>
      <c r="E3" s="1536"/>
      <c r="F3" s="1536"/>
      <c r="G3" s="1536"/>
      <c r="H3" s="1536"/>
      <c r="I3" s="1536"/>
      <c r="J3" s="1536"/>
      <c r="K3" s="39"/>
    </row>
    <row r="4" spans="1:11" s="27" customFormat="1" ht="15.05" x14ac:dyDescent="0.25">
      <c r="A4" s="26"/>
      <c r="B4" s="71"/>
      <c r="C4" s="71"/>
      <c r="D4" s="71"/>
      <c r="E4" s="71"/>
      <c r="F4" s="71"/>
      <c r="G4" s="25"/>
      <c r="H4" s="25"/>
      <c r="I4" s="25"/>
      <c r="J4" s="25"/>
      <c r="K4" s="39"/>
    </row>
    <row r="5" spans="1:11" s="27" customFormat="1" ht="15.85" customHeight="1" x14ac:dyDescent="0.25">
      <c r="A5" s="26"/>
      <c r="F5" s="132" t="s">
        <v>200</v>
      </c>
      <c r="G5" s="1496">
        <f>'Cover Page'!$A$8</f>
        <v>0</v>
      </c>
      <c r="H5" s="1496"/>
      <c r="I5" s="1496"/>
      <c r="J5" s="1496"/>
      <c r="K5" s="1511"/>
    </row>
    <row r="6" spans="1:11" s="27" customFormat="1" ht="15.85" customHeight="1" x14ac:dyDescent="0.25">
      <c r="A6" s="26"/>
      <c r="F6" s="132" t="s">
        <v>201</v>
      </c>
      <c r="G6" s="1496">
        <f>'Cover Page'!$F$8</f>
        <v>0</v>
      </c>
      <c r="H6" s="1496"/>
      <c r="I6" s="1496"/>
      <c r="J6" s="1496"/>
      <c r="K6" s="1511"/>
    </row>
    <row r="7" spans="1:11" s="27" customFormat="1" ht="15.85" customHeight="1" x14ac:dyDescent="0.25">
      <c r="A7" s="26"/>
      <c r="F7" s="132" t="s">
        <v>202</v>
      </c>
      <c r="G7" s="1497">
        <f>'Cover Page'!$K$8</f>
        <v>0</v>
      </c>
      <c r="H7" s="1497"/>
      <c r="I7" s="1497"/>
      <c r="J7" s="1497"/>
      <c r="K7" s="1477"/>
    </row>
    <row r="8" spans="1:11" s="27" customFormat="1" ht="15.85" customHeight="1" x14ac:dyDescent="0.25">
      <c r="A8" s="26"/>
      <c r="B8" s="25"/>
      <c r="C8" s="25"/>
      <c r="D8" s="25"/>
      <c r="E8" s="25"/>
      <c r="F8" s="132" t="s">
        <v>203</v>
      </c>
      <c r="G8" s="418" t="str">
        <f>TEXT('Cover Page'!$K$10,"mm/dd/yy")&amp;" to "&amp;TEXT('Cover Page'!$M$10,"mm/dd/yy")</f>
        <v>07/01/24 to 06/30/25</v>
      </c>
      <c r="H8" s="25"/>
      <c r="I8" s="418"/>
      <c r="J8" s="422"/>
      <c r="K8" s="39"/>
    </row>
    <row r="9" spans="1:11" s="27" customFormat="1" ht="15.85" customHeight="1" x14ac:dyDescent="0.25">
      <c r="A9" s="26"/>
      <c r="B9" s="25"/>
      <c r="C9" s="25"/>
      <c r="D9" s="25"/>
      <c r="E9" s="25"/>
      <c r="F9" s="25"/>
      <c r="G9" s="59"/>
      <c r="H9" s="60"/>
      <c r="I9" s="21"/>
      <c r="J9" s="60"/>
      <c r="K9" s="39"/>
    </row>
    <row r="10" spans="1:11" s="215" customFormat="1" ht="15.85" customHeight="1" x14ac:dyDescent="0.25">
      <c r="A10" s="104"/>
      <c r="B10" s="1538" t="s">
        <v>9</v>
      </c>
      <c r="C10" s="1539"/>
      <c r="D10" s="1539"/>
      <c r="E10" s="1539"/>
      <c r="F10" s="1540"/>
      <c r="G10" s="347"/>
      <c r="H10" s="67" t="s">
        <v>10</v>
      </c>
      <c r="I10" s="347"/>
      <c r="J10" s="67" t="s">
        <v>337</v>
      </c>
      <c r="K10" s="216"/>
    </row>
    <row r="11" spans="1:11" s="215" customFormat="1" ht="28.8" x14ac:dyDescent="0.25">
      <c r="A11" s="104"/>
      <c r="B11" s="1541"/>
      <c r="C11" s="1542"/>
      <c r="D11" s="1542"/>
      <c r="E11" s="1542"/>
      <c r="F11" s="1543"/>
      <c r="G11" s="143"/>
      <c r="H11" s="419" t="s">
        <v>394</v>
      </c>
      <c r="I11" s="143"/>
      <c r="J11" s="419" t="s">
        <v>395</v>
      </c>
      <c r="K11" s="216"/>
    </row>
    <row r="12" spans="1:11" s="215" customFormat="1" ht="15.85" customHeight="1" x14ac:dyDescent="0.25">
      <c r="A12" s="104"/>
      <c r="B12" s="95"/>
      <c r="C12" s="95"/>
      <c r="D12" s="95"/>
      <c r="E12" s="95"/>
      <c r="F12" s="95"/>
      <c r="G12" s="65"/>
      <c r="H12" s="65"/>
      <c r="I12" s="65"/>
      <c r="J12" s="65"/>
      <c r="K12" s="216"/>
    </row>
    <row r="13" spans="1:11" s="215" customFormat="1" ht="15.85" customHeight="1" x14ac:dyDescent="0.25">
      <c r="A13" s="104"/>
      <c r="B13" s="198" t="s">
        <v>172</v>
      </c>
      <c r="C13" s="95"/>
      <c r="D13" s="95"/>
      <c r="E13" s="95"/>
      <c r="F13" s="95"/>
      <c r="G13" s="220"/>
      <c r="H13" s="220"/>
      <c r="I13" s="220"/>
      <c r="J13" s="416"/>
      <c r="K13" s="216"/>
    </row>
    <row r="14" spans="1:11" s="215" customFormat="1" ht="15.85" customHeight="1" x14ac:dyDescent="0.25">
      <c r="A14" s="104"/>
      <c r="B14" s="217" t="s">
        <v>176</v>
      </c>
      <c r="C14" s="124" t="s">
        <v>382</v>
      </c>
      <c r="D14" s="124"/>
      <c r="E14" s="124"/>
      <c r="F14" s="124"/>
      <c r="G14" s="218"/>
      <c r="H14" s="247"/>
      <c r="I14" s="258"/>
      <c r="J14" s="258"/>
      <c r="K14" s="216"/>
    </row>
    <row r="15" spans="1:11" s="215" customFormat="1" ht="15.85" customHeight="1" x14ac:dyDescent="0.25">
      <c r="A15" s="104"/>
      <c r="B15" s="217" t="s">
        <v>177</v>
      </c>
      <c r="C15" s="124" t="s">
        <v>192</v>
      </c>
      <c r="D15" s="124"/>
      <c r="E15" s="124"/>
      <c r="F15" s="124"/>
      <c r="G15" s="218"/>
      <c r="H15" s="247"/>
      <c r="I15" s="258"/>
      <c r="J15" s="258"/>
      <c r="K15" s="216"/>
    </row>
    <row r="16" spans="1:11" s="215" customFormat="1" ht="15.85" customHeight="1" x14ac:dyDescent="0.25">
      <c r="A16" s="104"/>
      <c r="B16" s="217" t="s">
        <v>178</v>
      </c>
      <c r="C16" s="124" t="s">
        <v>193</v>
      </c>
      <c r="D16" s="124"/>
      <c r="E16" s="124"/>
      <c r="F16" s="124"/>
      <c r="G16" s="218"/>
      <c r="H16" s="247"/>
      <c r="I16" s="258"/>
      <c r="J16" s="258"/>
      <c r="K16" s="216"/>
    </row>
    <row r="17" spans="1:11" s="215" customFormat="1" ht="15.85" customHeight="1" x14ac:dyDescent="0.25">
      <c r="A17" s="104"/>
      <c r="B17" s="217" t="s">
        <v>179</v>
      </c>
      <c r="C17" s="219" t="s">
        <v>194</v>
      </c>
      <c r="D17" s="124"/>
      <c r="E17" s="1537" t="s">
        <v>347</v>
      </c>
      <c r="F17" s="1537"/>
      <c r="G17" s="218"/>
      <c r="H17" s="247"/>
      <c r="I17" s="258"/>
      <c r="J17" s="258"/>
      <c r="K17" s="216"/>
    </row>
    <row r="18" spans="1:11" s="215" customFormat="1" ht="15.85" customHeight="1" x14ac:dyDescent="0.25">
      <c r="A18" s="104"/>
      <c r="B18" s="217" t="s">
        <v>180</v>
      </c>
      <c r="C18" s="219" t="s">
        <v>194</v>
      </c>
      <c r="D18" s="124"/>
      <c r="E18" s="1537" t="s">
        <v>380</v>
      </c>
      <c r="F18" s="1537"/>
      <c r="G18" s="218"/>
      <c r="H18" s="247"/>
      <c r="I18" s="258"/>
      <c r="J18" s="258"/>
      <c r="K18" s="216"/>
    </row>
    <row r="19" spans="1:11" s="215" customFormat="1" ht="15.85" customHeight="1" x14ac:dyDescent="0.25">
      <c r="A19" s="104"/>
      <c r="B19" s="217" t="s">
        <v>181</v>
      </c>
      <c r="C19" s="219" t="s">
        <v>194</v>
      </c>
      <c r="D19" s="124"/>
      <c r="E19" s="1537" t="s">
        <v>381</v>
      </c>
      <c r="F19" s="1537"/>
      <c r="G19" s="218"/>
      <c r="H19" s="247"/>
      <c r="I19" s="258"/>
      <c r="J19" s="258"/>
      <c r="K19" s="216"/>
    </row>
    <row r="20" spans="1:11" s="215" customFormat="1" ht="15.85" customHeight="1" x14ac:dyDescent="0.25">
      <c r="A20" s="104"/>
      <c r="B20" s="217" t="s">
        <v>182</v>
      </c>
      <c r="C20" s="219" t="s">
        <v>194</v>
      </c>
      <c r="D20" s="124"/>
      <c r="E20" s="1537"/>
      <c r="F20" s="1537"/>
      <c r="G20" s="218"/>
      <c r="H20" s="247"/>
      <c r="I20" s="258"/>
      <c r="J20" s="258"/>
      <c r="K20" s="216"/>
    </row>
    <row r="21" spans="1:11" s="215" customFormat="1" ht="15.85" customHeight="1" x14ac:dyDescent="0.25">
      <c r="A21" s="104"/>
      <c r="B21" s="217" t="s">
        <v>191</v>
      </c>
      <c r="C21" s="219" t="s">
        <v>194</v>
      </c>
      <c r="D21" s="124"/>
      <c r="E21" s="1537"/>
      <c r="F21" s="1537"/>
      <c r="G21" s="218"/>
      <c r="H21" s="247"/>
      <c r="I21" s="258"/>
      <c r="J21" s="258"/>
      <c r="K21" s="216"/>
    </row>
    <row r="22" spans="1:11" s="12" customFormat="1" ht="16.45" hidden="1" customHeight="1" x14ac:dyDescent="0.25">
      <c r="A22" s="137"/>
      <c r="B22" s="217"/>
      <c r="C22" s="111"/>
      <c r="D22" s="111"/>
      <c r="E22" s="111"/>
      <c r="F22" s="111"/>
      <c r="G22" s="132"/>
      <c r="H22" s="352"/>
      <c r="I22" s="352"/>
      <c r="J22" s="352"/>
      <c r="K22" s="11"/>
    </row>
    <row r="23" spans="1:11" s="215" customFormat="1" ht="15.85" customHeight="1" thickBot="1" x14ac:dyDescent="0.3">
      <c r="A23" s="104"/>
      <c r="B23" s="217" t="s">
        <v>223</v>
      </c>
      <c r="C23" s="351" t="s">
        <v>312</v>
      </c>
      <c r="D23" s="124"/>
      <c r="E23" s="124"/>
      <c r="F23" s="124"/>
      <c r="G23" s="218"/>
      <c r="H23" s="353">
        <f>SUM(H14:H21)</f>
        <v>0</v>
      </c>
      <c r="I23" s="258"/>
      <c r="J23" s="258" t="s">
        <v>0</v>
      </c>
      <c r="K23" s="216"/>
    </row>
    <row r="24" spans="1:11" s="215" customFormat="1" ht="25.05" customHeight="1" thickTop="1" x14ac:dyDescent="0.25">
      <c r="A24" s="104"/>
      <c r="B24" s="65"/>
      <c r="C24" s="65"/>
      <c r="D24" s="65"/>
      <c r="E24" s="65"/>
      <c r="F24" s="65"/>
      <c r="G24" s="218"/>
      <c r="H24" s="258"/>
      <c r="I24" s="258"/>
      <c r="J24" s="258"/>
      <c r="K24" s="216"/>
    </row>
    <row r="25" spans="1:11" s="215" customFormat="1" ht="15.85" customHeight="1" x14ac:dyDescent="0.25">
      <c r="A25" s="104"/>
      <c r="B25" s="198" t="s">
        <v>173</v>
      </c>
      <c r="C25" s="95"/>
      <c r="D25" s="95"/>
      <c r="E25" s="95"/>
      <c r="F25" s="95"/>
      <c r="G25" s="220"/>
      <c r="H25" s="354"/>
      <c r="I25" s="354"/>
      <c r="J25" s="355"/>
      <c r="K25" s="216"/>
    </row>
    <row r="26" spans="1:11" s="215" customFormat="1" ht="15.85" customHeight="1" x14ac:dyDescent="0.25">
      <c r="A26" s="104"/>
      <c r="B26" s="217" t="s">
        <v>224</v>
      </c>
      <c r="C26" s="124" t="s">
        <v>195</v>
      </c>
      <c r="D26" s="124"/>
      <c r="E26" s="124"/>
      <c r="F26" s="124"/>
      <c r="G26" s="221"/>
      <c r="H26" s="230"/>
      <c r="I26" s="356"/>
      <c r="J26" s="247"/>
      <c r="K26" s="216"/>
    </row>
    <row r="27" spans="1:11" s="215" customFormat="1" ht="15.85" customHeight="1" x14ac:dyDescent="0.25">
      <c r="A27" s="104"/>
      <c r="B27" s="217" t="s">
        <v>225</v>
      </c>
      <c r="C27" s="124" t="s">
        <v>196</v>
      </c>
      <c r="D27" s="124"/>
      <c r="E27" s="124"/>
      <c r="F27" s="124"/>
      <c r="G27" s="221"/>
      <c r="H27" s="230"/>
      <c r="I27" s="356"/>
      <c r="J27" s="247"/>
      <c r="K27" s="216"/>
    </row>
    <row r="28" spans="1:11" s="215" customFormat="1" ht="15.85" customHeight="1" x14ac:dyDescent="0.25">
      <c r="A28" s="104"/>
      <c r="B28" s="217" t="s">
        <v>232</v>
      </c>
      <c r="C28" s="124" t="s">
        <v>198</v>
      </c>
      <c r="D28" s="124"/>
      <c r="E28" s="124"/>
      <c r="F28" s="124"/>
      <c r="G28" s="222"/>
      <c r="H28" s="357"/>
      <c r="I28" s="357"/>
      <c r="J28" s="354"/>
      <c r="K28" s="216"/>
    </row>
    <row r="29" spans="1:11" s="215" customFormat="1" ht="15.85" customHeight="1" x14ac:dyDescent="0.25">
      <c r="A29" s="104"/>
      <c r="B29" s="219" t="s">
        <v>101</v>
      </c>
      <c r="C29" s="223" t="s">
        <v>154</v>
      </c>
      <c r="D29" s="124" t="s">
        <v>199</v>
      </c>
      <c r="E29" s="124"/>
      <c r="F29" s="124"/>
      <c r="G29" s="221"/>
      <c r="H29" s="230"/>
      <c r="I29" s="356"/>
      <c r="J29" s="247"/>
      <c r="K29" s="216"/>
    </row>
    <row r="30" spans="1:11" s="215" customFormat="1" ht="15.85" customHeight="1" x14ac:dyDescent="0.25">
      <c r="A30" s="104"/>
      <c r="B30" s="219" t="s">
        <v>102</v>
      </c>
      <c r="C30" s="223" t="s">
        <v>155</v>
      </c>
      <c r="D30" s="124" t="s">
        <v>370</v>
      </c>
      <c r="E30" s="124"/>
      <c r="F30" s="124"/>
      <c r="G30" s="221"/>
      <c r="H30" s="230"/>
      <c r="I30" s="356"/>
      <c r="J30" s="247"/>
      <c r="K30" s="216"/>
    </row>
    <row r="31" spans="1:11" s="215" customFormat="1" ht="15.85" customHeight="1" x14ac:dyDescent="0.25">
      <c r="A31" s="104"/>
      <c r="B31" s="219" t="s">
        <v>121</v>
      </c>
      <c r="C31" s="223" t="s">
        <v>156</v>
      </c>
      <c r="D31" s="219" t="s">
        <v>194</v>
      </c>
      <c r="E31" s="124"/>
      <c r="F31" s="224"/>
      <c r="G31" s="221"/>
      <c r="H31" s="230"/>
      <c r="I31" s="356"/>
      <c r="J31" s="247"/>
      <c r="K31" s="216"/>
    </row>
    <row r="32" spans="1:11" s="215" customFormat="1" ht="15.85" customHeight="1" x14ac:dyDescent="0.25">
      <c r="A32" s="104"/>
      <c r="B32" s="217" t="s">
        <v>226</v>
      </c>
      <c r="C32" s="124" t="s">
        <v>197</v>
      </c>
      <c r="D32" s="124"/>
      <c r="E32" s="124"/>
      <c r="F32" s="124"/>
      <c r="G32" s="221"/>
      <c r="H32" s="230"/>
      <c r="I32" s="356"/>
      <c r="J32" s="247"/>
      <c r="K32" s="216"/>
    </row>
    <row r="33" spans="1:11" s="215" customFormat="1" ht="15.85" customHeight="1" x14ac:dyDescent="0.25">
      <c r="A33" s="104"/>
      <c r="B33" s="217" t="s">
        <v>227</v>
      </c>
      <c r="C33" s="219" t="s">
        <v>194</v>
      </c>
      <c r="D33" s="124"/>
      <c r="E33" s="1537"/>
      <c r="F33" s="1537"/>
      <c r="G33" s="221"/>
      <c r="H33" s="230"/>
      <c r="I33" s="356"/>
      <c r="J33" s="247"/>
      <c r="K33" s="216"/>
    </row>
    <row r="34" spans="1:11" s="215" customFormat="1" ht="15.85" customHeight="1" x14ac:dyDescent="0.25">
      <c r="A34" s="104"/>
      <c r="B34" s="217" t="s">
        <v>228</v>
      </c>
      <c r="C34" s="219" t="s">
        <v>194</v>
      </c>
      <c r="D34" s="124"/>
      <c r="E34" s="1537"/>
      <c r="F34" s="1537"/>
      <c r="G34" s="221"/>
      <c r="H34" s="230"/>
      <c r="I34" s="356"/>
      <c r="J34" s="247"/>
      <c r="K34" s="216"/>
    </row>
    <row r="35" spans="1:11" s="215" customFormat="1" ht="15.85" customHeight="1" x14ac:dyDescent="0.25">
      <c r="A35" s="104"/>
      <c r="B35" s="217" t="s">
        <v>229</v>
      </c>
      <c r="C35" s="219" t="s">
        <v>194</v>
      </c>
      <c r="D35" s="124"/>
      <c r="E35" s="1537"/>
      <c r="F35" s="1537"/>
      <c r="G35" s="221"/>
      <c r="H35" s="230"/>
      <c r="I35" s="356"/>
      <c r="J35" s="247"/>
      <c r="K35" s="216"/>
    </row>
    <row r="36" spans="1:11" s="215" customFormat="1" ht="15.85" customHeight="1" x14ac:dyDescent="0.25">
      <c r="A36" s="104"/>
      <c r="B36" s="217" t="s">
        <v>230</v>
      </c>
      <c r="C36" s="124" t="s">
        <v>417</v>
      </c>
      <c r="D36" s="124"/>
      <c r="E36" s="124"/>
      <c r="F36" s="124"/>
      <c r="G36" s="221"/>
      <c r="H36" s="230"/>
      <c r="I36" s="356"/>
      <c r="J36" s="247"/>
      <c r="K36" s="216"/>
    </row>
    <row r="37" spans="1:11" s="215" customFormat="1" ht="15.85" customHeight="1" x14ac:dyDescent="0.25">
      <c r="A37" s="104"/>
      <c r="B37" s="217" t="s">
        <v>231</v>
      </c>
      <c r="C37" s="124" t="s">
        <v>408</v>
      </c>
      <c r="D37" s="124"/>
      <c r="E37" s="124"/>
      <c r="F37" s="124"/>
      <c r="G37" s="221"/>
      <c r="H37" s="230"/>
      <c r="I37" s="417"/>
      <c r="J37" s="258"/>
      <c r="K37" s="216"/>
    </row>
    <row r="38" spans="1:11" s="215" customFormat="1" ht="16.45" customHeight="1" x14ac:dyDescent="0.25">
      <c r="A38" s="104"/>
      <c r="B38" s="65"/>
      <c r="C38" s="65"/>
      <c r="D38" s="65"/>
      <c r="E38" s="65"/>
      <c r="F38" s="65"/>
      <c r="G38" s="218"/>
      <c r="H38" s="258"/>
      <c r="I38" s="258"/>
      <c r="J38" s="258"/>
      <c r="K38" s="216"/>
    </row>
    <row r="39" spans="1:11" s="215" customFormat="1" ht="15.85" customHeight="1" x14ac:dyDescent="0.25">
      <c r="A39" s="104"/>
      <c r="B39" s="198" t="s">
        <v>1241</v>
      </c>
      <c r="C39" s="95"/>
      <c r="D39" s="95"/>
      <c r="E39" s="95"/>
      <c r="F39" s="95"/>
      <c r="G39" s="220"/>
      <c r="H39" s="354"/>
      <c r="I39" s="354"/>
      <c r="J39" s="355"/>
      <c r="K39" s="216"/>
    </row>
    <row r="40" spans="1:11" s="215" customFormat="1" x14ac:dyDescent="0.25">
      <c r="A40" s="104"/>
      <c r="B40" s="217" t="s">
        <v>62</v>
      </c>
      <c r="C40" s="219" t="s">
        <v>194</v>
      </c>
      <c r="D40" s="124"/>
      <c r="E40" s="1537"/>
      <c r="F40" s="1537"/>
      <c r="G40" s="221"/>
      <c r="H40" s="230"/>
      <c r="I40" s="356"/>
      <c r="J40" s="230"/>
      <c r="K40" s="216"/>
    </row>
    <row r="41" spans="1:11" s="215" customFormat="1" ht="15.85" customHeight="1" x14ac:dyDescent="0.25">
      <c r="A41" s="104"/>
      <c r="B41" s="217" t="s">
        <v>63</v>
      </c>
      <c r="C41" s="219" t="s">
        <v>194</v>
      </c>
      <c r="D41" s="124"/>
      <c r="E41" s="1537"/>
      <c r="F41" s="1537"/>
      <c r="G41" s="218"/>
      <c r="H41" s="247"/>
      <c r="I41" s="258"/>
      <c r="J41" s="247"/>
      <c r="K41" s="216"/>
    </row>
    <row r="42" spans="1:11" s="215" customFormat="1" ht="15.85" customHeight="1" x14ac:dyDescent="0.25">
      <c r="A42" s="104"/>
      <c r="B42" s="217" t="s">
        <v>233</v>
      </c>
      <c r="C42" s="219" t="s">
        <v>194</v>
      </c>
      <c r="D42" s="124"/>
      <c r="E42" s="1537"/>
      <c r="F42" s="1537"/>
      <c r="G42" s="218"/>
      <c r="H42" s="247"/>
      <c r="I42" s="258"/>
      <c r="J42" s="247"/>
      <c r="K42" s="216"/>
    </row>
    <row r="43" spans="1:11" s="215" customFormat="1" ht="15.85" customHeight="1" x14ac:dyDescent="0.25">
      <c r="A43" s="104"/>
      <c r="B43" s="217" t="s">
        <v>234</v>
      </c>
      <c r="C43" s="219" t="s">
        <v>194</v>
      </c>
      <c r="D43" s="124"/>
      <c r="E43" s="1537"/>
      <c r="F43" s="1537"/>
      <c r="G43" s="221"/>
      <c r="H43" s="230"/>
      <c r="I43" s="356"/>
      <c r="J43" s="230"/>
      <c r="K43" s="216"/>
    </row>
    <row r="44" spans="1:11" s="12" customFormat="1" ht="15.85" hidden="1" customHeight="1" x14ac:dyDescent="0.25">
      <c r="A44" s="137"/>
      <c r="B44" s="111"/>
      <c r="C44" s="111"/>
      <c r="D44" s="111"/>
      <c r="E44" s="111"/>
      <c r="F44" s="111"/>
      <c r="G44" s="112"/>
      <c r="H44" s="358"/>
      <c r="I44" s="358"/>
      <c r="J44" s="352"/>
      <c r="K44" s="11"/>
    </row>
    <row r="45" spans="1:11" s="12" customFormat="1" ht="8.4499999999999993" customHeight="1" x14ac:dyDescent="0.25">
      <c r="A45" s="137"/>
      <c r="B45" s="65"/>
      <c r="C45" s="65"/>
      <c r="D45" s="65"/>
      <c r="E45" s="65"/>
      <c r="F45" s="65"/>
      <c r="G45" s="218"/>
      <c r="H45" s="359"/>
      <c r="I45" s="258"/>
      <c r="J45" s="359"/>
      <c r="K45" s="11"/>
    </row>
    <row r="46" spans="1:11" s="215" customFormat="1" ht="15.85" customHeight="1" thickBot="1" x14ac:dyDescent="0.3">
      <c r="A46" s="104"/>
      <c r="B46" s="217" t="s">
        <v>235</v>
      </c>
      <c r="C46" s="124" t="s">
        <v>339</v>
      </c>
      <c r="D46" s="124"/>
      <c r="E46" s="124"/>
      <c r="F46" s="124"/>
      <c r="G46" s="124"/>
      <c r="H46" s="360">
        <f>SUM(H23:H45)</f>
        <v>0</v>
      </c>
      <c r="I46" s="361"/>
      <c r="J46" s="360">
        <f>SUM(J25:J45)</f>
        <v>0</v>
      </c>
      <c r="K46" s="216"/>
    </row>
    <row r="47" spans="1:11" s="215" customFormat="1" ht="15.05" thickTop="1" x14ac:dyDescent="0.25">
      <c r="A47" s="104"/>
      <c r="B47" s="95"/>
      <c r="C47" s="95"/>
      <c r="D47" s="95"/>
      <c r="E47" s="95"/>
      <c r="F47" s="95"/>
      <c r="G47" s="95"/>
      <c r="H47" s="420" t="s">
        <v>175</v>
      </c>
      <c r="I47" s="372"/>
      <c r="J47" s="420"/>
      <c r="K47" s="216"/>
    </row>
    <row r="48" spans="1:11" s="215" customFormat="1" x14ac:dyDescent="0.25">
      <c r="A48" s="104"/>
      <c r="B48" s="95"/>
      <c r="C48" s="95"/>
      <c r="D48" s="95"/>
      <c r="E48" s="95"/>
      <c r="F48" s="95"/>
      <c r="G48" s="95"/>
      <c r="H48" s="95"/>
      <c r="I48" s="95"/>
      <c r="J48" s="95"/>
      <c r="K48" s="216"/>
    </row>
    <row r="49" spans="1:13" s="215" customFormat="1" x14ac:dyDescent="0.25">
      <c r="A49" s="104"/>
      <c r="B49" s="225" t="s">
        <v>396</v>
      </c>
      <c r="C49" s="95"/>
      <c r="D49" s="95"/>
      <c r="E49" s="95"/>
      <c r="F49" s="95"/>
      <c r="G49" s="95"/>
      <c r="H49" s="95"/>
      <c r="I49" s="95"/>
      <c r="J49" s="95"/>
      <c r="K49" s="216"/>
    </row>
    <row r="50" spans="1:13" s="215" customFormat="1" ht="15.85" customHeight="1" x14ac:dyDescent="0.25">
      <c r="A50" s="104"/>
      <c r="B50" s="421"/>
      <c r="C50" s="95"/>
      <c r="E50" s="95"/>
      <c r="F50" s="95"/>
      <c r="G50" s="95"/>
      <c r="H50" s="95"/>
      <c r="I50" s="95"/>
      <c r="J50" s="95"/>
      <c r="K50" s="216"/>
    </row>
    <row r="51" spans="1:13" s="215" customFormat="1" x14ac:dyDescent="0.25">
      <c r="A51" s="104"/>
      <c r="B51" s="226" t="s">
        <v>1242</v>
      </c>
      <c r="C51" s="95"/>
      <c r="D51" s="225"/>
      <c r="E51" s="95"/>
      <c r="F51" s="95"/>
      <c r="G51" s="95"/>
      <c r="H51" s="95"/>
      <c r="I51" s="95"/>
      <c r="J51" s="95"/>
      <c r="K51" s="216"/>
    </row>
    <row r="52" spans="1:13" s="215" customFormat="1" ht="15.85" customHeight="1" x14ac:dyDescent="0.25">
      <c r="A52" s="104"/>
      <c r="C52" s="927" t="s">
        <v>1243</v>
      </c>
      <c r="E52" s="95"/>
      <c r="F52" s="95"/>
      <c r="G52" s="95"/>
      <c r="H52" s="95"/>
      <c r="I52" s="95"/>
      <c r="J52" s="95"/>
      <c r="K52" s="216"/>
      <c r="M52" s="226"/>
    </row>
    <row r="53" spans="1:13" s="215" customFormat="1" ht="15.85" customHeight="1" x14ac:dyDescent="0.25">
      <c r="A53" s="104"/>
      <c r="B53" s="225"/>
      <c r="C53" s="201" t="s">
        <v>1244</v>
      </c>
      <c r="D53" s="95"/>
      <c r="E53" s="95"/>
      <c r="F53" s="95"/>
      <c r="G53" s="95"/>
      <c r="H53" s="95"/>
      <c r="I53" s="95"/>
      <c r="J53" s="95"/>
      <c r="K53" s="216"/>
    </row>
    <row r="54" spans="1:13" s="215" customFormat="1" ht="15.85" customHeight="1" x14ac:dyDescent="0.25">
      <c r="A54" s="104"/>
      <c r="B54" s="421"/>
      <c r="C54" s="95"/>
      <c r="D54" s="95"/>
      <c r="E54" s="95"/>
      <c r="F54" s="95"/>
      <c r="G54" s="95"/>
      <c r="H54" s="95"/>
      <c r="I54" s="95"/>
      <c r="J54" s="95"/>
      <c r="K54" s="216"/>
    </row>
    <row r="55" spans="1:13" s="215" customFormat="1" ht="9.6999999999999993" customHeight="1" x14ac:dyDescent="0.25">
      <c r="A55" s="97"/>
      <c r="B55" s="98"/>
      <c r="C55" s="98"/>
      <c r="D55" s="98"/>
      <c r="E55" s="98"/>
      <c r="F55" s="98"/>
      <c r="G55" s="98"/>
      <c r="H55" s="98"/>
      <c r="I55" s="98"/>
      <c r="J55" s="98"/>
      <c r="K55" s="101"/>
    </row>
    <row r="56" spans="1:13" s="215" customFormat="1" ht="15.85" customHeight="1" x14ac:dyDescent="0.25">
      <c r="B56" s="95"/>
      <c r="C56" s="95"/>
      <c r="D56" s="95"/>
      <c r="E56" s="95"/>
      <c r="F56" s="95"/>
      <c r="G56" s="95"/>
      <c r="H56" s="95"/>
      <c r="I56" s="95"/>
      <c r="J56" s="95"/>
    </row>
    <row r="57" spans="1:13" s="215" customFormat="1" ht="15.85" customHeight="1" x14ac:dyDescent="0.25">
      <c r="B57" s="95"/>
      <c r="C57" s="95"/>
      <c r="D57" s="95"/>
      <c r="E57" s="95"/>
      <c r="F57" s="95"/>
      <c r="G57" s="95"/>
      <c r="H57" s="95"/>
      <c r="I57" s="95"/>
      <c r="J57" s="95"/>
    </row>
  </sheetData>
  <sheetProtection algorithmName="SHA-512" hashValue="LHWeRcnRg46Tc7x/wtXmxdE/2z7aWFXLsxAzZYtKEWmcr1D/f8G/+Ss2NTGFjzlcvtBMB0GkK9ibbZqxV6LI6w==" saltValue="OcZI362oiI2nI8vFLSVVJw==" spinCount="100000" sheet="1" objects="1" scenarios="1"/>
  <mergeCells count="19">
    <mergeCell ref="E35:F35"/>
    <mergeCell ref="E41:F41"/>
    <mergeCell ref="E42:F42"/>
    <mergeCell ref="E43:F43"/>
    <mergeCell ref="E40:F40"/>
    <mergeCell ref="E34:F34"/>
    <mergeCell ref="B10:F10"/>
    <mergeCell ref="B11:F11"/>
    <mergeCell ref="E20:F20"/>
    <mergeCell ref="E19:F19"/>
    <mergeCell ref="E18:F18"/>
    <mergeCell ref="E17:F17"/>
    <mergeCell ref="G7:K7"/>
    <mergeCell ref="B2:J2"/>
    <mergeCell ref="B3:J3"/>
    <mergeCell ref="E21:F21"/>
    <mergeCell ref="E33:F33"/>
    <mergeCell ref="G5:K5"/>
    <mergeCell ref="G6:K6"/>
  </mergeCells>
  <phoneticPr fontId="11" type="noConversion"/>
  <conditionalFormatting sqref="A12:F39">
    <cfRule type="expression" dxfId="604" priority="69">
      <formula>CELL("protect",A12)=0</formula>
    </cfRule>
  </conditionalFormatting>
  <conditionalFormatting sqref="A1:O1 P1:XFD28 A2:B3 K2:O3 A4:O4 A5:A7 L5:O7 A8:E8 K8:O8 A9:O9 A10:B10 G10:O17 A11 Q29:XFD35 H33:N35 K36:N36 P36:XFD52 K37:O37 A47:O49 B50:C50 E50:O50 A50:A52 C51:O51 E52:O52 A53:XFD57">
    <cfRule type="expression" dxfId="603" priority="112">
      <formula>CELL("protect",A1)=0</formula>
    </cfRule>
  </conditionalFormatting>
  <conditionalFormatting sqref="B40:F45">
    <cfRule type="expression" dxfId="602" priority="65">
      <formula>CELL("protect",B40)=0</formula>
    </cfRule>
  </conditionalFormatting>
  <conditionalFormatting sqref="B46:J46">
    <cfRule type="expression" dxfId="601" priority="64">
      <formula>CELL("protect",B46)=0</formula>
    </cfRule>
  </conditionalFormatting>
  <conditionalFormatting sqref="F5:F8 J8">
    <cfRule type="expression" dxfId="600" priority="109">
      <formula>CELL("Protect",F5)=0</formula>
    </cfRule>
  </conditionalFormatting>
  <conditionalFormatting sqref="G5">
    <cfRule type="expression" dxfId="599" priority="3">
      <formula>CELL("Protect",G5)=0</formula>
    </cfRule>
  </conditionalFormatting>
  <conditionalFormatting sqref="G6:G7">
    <cfRule type="expression" dxfId="598" priority="1">
      <formula>CELL("protect",G6)=0</formula>
    </cfRule>
  </conditionalFormatting>
  <conditionalFormatting sqref="G8">
    <cfRule type="expression" dxfId="597" priority="108">
      <formula>CELL("protect",G8)=0</formula>
    </cfRule>
  </conditionalFormatting>
  <conditionalFormatting sqref="G18:G45">
    <cfRule type="expression" dxfId="596" priority="77">
      <formula>CELL("protect",G18)=0</formula>
    </cfRule>
  </conditionalFormatting>
  <conditionalFormatting sqref="H36:J37">
    <cfRule type="expression" dxfId="595" priority="102">
      <formula>CELL("protect",H36)=0</formula>
    </cfRule>
  </conditionalFormatting>
  <conditionalFormatting sqref="H43:J45">
    <cfRule type="expression" dxfId="594" priority="89">
      <formula>CELL("protect",H43)=0</formula>
    </cfRule>
  </conditionalFormatting>
  <conditionalFormatting sqref="H18:O32">
    <cfRule type="expression" dxfId="593" priority="92">
      <formula>CELL("protect",H18)=0</formula>
    </cfRule>
  </conditionalFormatting>
  <conditionalFormatting sqref="H38:O42 A40:A46">
    <cfRule type="expression" dxfId="592" priority="78">
      <formula>CELL("protect",A38)=0</formula>
    </cfRule>
  </conditionalFormatting>
  <conditionalFormatting sqref="K43:O46">
    <cfRule type="expression" dxfId="591" priority="90">
      <formula>CELL("protect",K43)=0</formula>
    </cfRule>
  </conditionalFormatting>
  <dataValidations count="4">
    <dataValidation type="whole" allowBlank="1" showInputMessage="1" showErrorMessage="1" error="Enter whole amount only.  Round cents to the nearest dollar." sqref="J40 H36:H37 J26:J37 H26:H32 J14:J21 H43 H40 J43" xr:uid="{00000000-0002-0000-0600-000000000000}">
      <formula1>0</formula1>
      <formula2>9.99999999999999E+25</formula2>
    </dataValidation>
    <dataValidation type="whole" allowBlank="1" showErrorMessage="1" error="Round entry to a whole number.  (may be negative)" prompt="whole number, may be negative" sqref="H17:H21 H41:H42 J41:J42" xr:uid="{00000000-0002-0000-0600-000001000000}">
      <formula1>-10000000000000000</formula1>
      <formula2>100000000000000000</formula2>
    </dataValidation>
    <dataValidation type="whole" allowBlank="1" showInputMessage="1" showErrorMessage="1" error="Round to whole number.  (may be negative)" sqref="H33:H35" xr:uid="{00000000-0002-0000-0600-000002000000}">
      <formula1>-1000000000000000</formula1>
      <formula2>1E+21</formula2>
    </dataValidation>
    <dataValidation type="whole" allowBlank="1" showInputMessage="1" showErrorMessage="1" error="Enter whole positive amounts only.  Round cents to the nearest dollar." sqref="H14:H16" xr:uid="{6E638C12-0C00-4866-B87F-B9D6BCCC378C}">
      <formula1>0</formula1>
      <formula2>9.99999999999999E+25</formula2>
    </dataValidation>
  </dataValidations>
  <printOptions horizontalCentered="1"/>
  <pageMargins left="0.33" right="0.33" top="0.6" bottom="0.4" header="0.25" footer="0.24"/>
  <pageSetup scale="87" orientation="portrait" r:id="rId1"/>
  <headerFooter>
    <oddFooter>&amp;C&amp;"Tahoma,Regular"&amp;10page &amp;P of &amp;N&amp;R&amp;"Tahoma,Regular"&amp;10ID-46, Schedule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S67"/>
  <sheetViews>
    <sheetView showGridLines="0" zoomScale="80" zoomScaleNormal="80" workbookViewId="0">
      <pane ySplit="11" topLeftCell="A12" activePane="bottomLeft" state="frozen"/>
      <selection pane="bottomLeft" activeCell="A12" sqref="A12"/>
    </sheetView>
  </sheetViews>
  <sheetFormatPr defaultColWidth="9" defaultRowHeight="14.4" x14ac:dyDescent="0.25"/>
  <cols>
    <col min="1" max="1" width="3.77734375" style="12" customWidth="1"/>
    <col min="2" max="2" width="20.21875" style="12" customWidth="1"/>
    <col min="3" max="6" width="12.6640625" style="12" customWidth="1"/>
    <col min="7" max="7" width="13" style="12" customWidth="1"/>
    <col min="8" max="11" width="12.6640625" style="12" customWidth="1"/>
    <col min="12" max="12" width="13.44140625" style="12" customWidth="1"/>
    <col min="13" max="13" width="13.44140625" style="215" customWidth="1"/>
    <col min="14" max="14" width="28.6640625" style="12" customWidth="1"/>
    <col min="15" max="16384" width="9" style="12"/>
  </cols>
  <sheetData>
    <row r="1" spans="1:19" s="7" customFormat="1" ht="18.8" customHeight="1" x14ac:dyDescent="0.25">
      <c r="A1" s="1463" t="s">
        <v>428</v>
      </c>
      <c r="B1" s="1464"/>
      <c r="C1" s="1464"/>
      <c r="D1" s="1464"/>
      <c r="E1" s="1464"/>
      <c r="F1" s="1464"/>
      <c r="G1" s="1464"/>
      <c r="H1" s="1464"/>
      <c r="I1" s="1464"/>
      <c r="J1" s="1464"/>
      <c r="K1" s="1464"/>
      <c r="L1" s="1464"/>
      <c r="M1" s="1464"/>
      <c r="N1" s="1465"/>
    </row>
    <row r="2" spans="1:19" s="7" customFormat="1" ht="8.4499999999999993" customHeight="1" x14ac:dyDescent="0.25">
      <c r="A2" s="627"/>
      <c r="B2" s="628"/>
      <c r="C2" s="628"/>
      <c r="D2" s="628"/>
      <c r="E2" s="628"/>
      <c r="F2" s="628"/>
      <c r="G2" s="628"/>
      <c r="H2" s="628"/>
      <c r="I2" s="628"/>
      <c r="J2" s="628"/>
      <c r="K2" s="628"/>
      <c r="L2" s="628"/>
      <c r="M2" s="25"/>
      <c r="N2" s="477"/>
    </row>
    <row r="3" spans="1:19" s="7" customFormat="1" ht="15.85" customHeight="1" x14ac:dyDescent="0.3">
      <c r="A3" s="1562" t="s">
        <v>95</v>
      </c>
      <c r="B3" s="1563"/>
      <c r="C3" s="1563"/>
      <c r="E3" s="1500" t="s">
        <v>45</v>
      </c>
      <c r="F3" s="1500"/>
      <c r="G3" s="1500"/>
      <c r="I3" s="622" t="s">
        <v>96</v>
      </c>
      <c r="J3" s="168"/>
      <c r="L3" s="622"/>
      <c r="M3" s="1500" t="s">
        <v>65</v>
      </c>
      <c r="N3" s="1473"/>
    </row>
    <row r="4" spans="1:19" s="7" customFormat="1" ht="15.85" customHeight="1" x14ac:dyDescent="0.25">
      <c r="A4" s="1474">
        <f>'Cover Page'!$A$8</f>
        <v>0</v>
      </c>
      <c r="B4" s="1496"/>
      <c r="C4" s="1496"/>
      <c r="E4" s="1496">
        <f>'Cover Page'!$F$8</f>
        <v>0</v>
      </c>
      <c r="F4" s="1496"/>
      <c r="G4" s="1496"/>
      <c r="I4" s="1497">
        <f>'Cover Page'!$K$8</f>
        <v>0</v>
      </c>
      <c r="J4" s="1497"/>
      <c r="L4" s="620"/>
      <c r="M4" s="1497" t="str">
        <f>TEXT('Cover Page'!$K$10,"mm/dd/yy")&amp;" to "&amp;TEXT('Cover Page'!$M$10,"mm/dd/yy")</f>
        <v>07/01/24 to 06/30/25</v>
      </c>
      <c r="N4" s="1477"/>
    </row>
    <row r="5" spans="1:19" s="7" customFormat="1" ht="15.85" customHeight="1" x14ac:dyDescent="0.25">
      <c r="A5" s="624"/>
      <c r="B5" s="625"/>
      <c r="C5" s="625"/>
      <c r="D5" s="625"/>
      <c r="E5" s="625"/>
      <c r="F5" s="625"/>
      <c r="G5" s="625"/>
      <c r="H5" s="625"/>
      <c r="I5" s="625"/>
      <c r="J5" s="2"/>
      <c r="K5" s="2"/>
      <c r="L5" s="2"/>
      <c r="M5" s="54"/>
      <c r="N5" s="626"/>
    </row>
    <row r="6" spans="1:19" ht="15.85" customHeight="1" x14ac:dyDescent="0.25">
      <c r="A6" s="1564" t="s">
        <v>9</v>
      </c>
      <c r="B6" s="1564"/>
      <c r="C6" s="474" t="s">
        <v>10</v>
      </c>
      <c r="D6" s="474" t="s">
        <v>11</v>
      </c>
      <c r="E6" s="474" t="s">
        <v>12</v>
      </c>
      <c r="F6" s="474" t="s">
        <v>13</v>
      </c>
      <c r="G6" s="474" t="s">
        <v>14</v>
      </c>
      <c r="H6" s="474" t="s">
        <v>18</v>
      </c>
      <c r="I6" s="474" t="s">
        <v>340</v>
      </c>
      <c r="J6" s="474" t="s">
        <v>341</v>
      </c>
      <c r="K6" s="474" t="s">
        <v>342</v>
      </c>
      <c r="L6" s="503" t="s">
        <v>447</v>
      </c>
      <c r="M6" s="503" t="s">
        <v>448</v>
      </c>
      <c r="N6" s="549" t="s">
        <v>491</v>
      </c>
      <c r="P6" s="215"/>
      <c r="Q6" s="215"/>
      <c r="R6" s="215"/>
      <c r="S6" s="215"/>
    </row>
    <row r="7" spans="1:19" ht="15.85" customHeight="1" x14ac:dyDescent="0.25">
      <c r="A7" s="1549" t="s">
        <v>204</v>
      </c>
      <c r="B7" s="1549"/>
      <c r="C7" s="1550" t="s">
        <v>313</v>
      </c>
      <c r="D7" s="1550" t="s">
        <v>297</v>
      </c>
      <c r="E7" s="1550" t="s">
        <v>298</v>
      </c>
      <c r="F7" s="1550" t="s">
        <v>299</v>
      </c>
      <c r="G7" s="1550" t="s">
        <v>300</v>
      </c>
      <c r="H7" s="1550" t="s">
        <v>343</v>
      </c>
      <c r="I7" s="1550" t="s">
        <v>302</v>
      </c>
      <c r="J7" s="1544" t="s">
        <v>301</v>
      </c>
      <c r="K7" s="1547" t="s">
        <v>303</v>
      </c>
      <c r="L7" s="1553" t="s">
        <v>449</v>
      </c>
      <c r="M7" s="1554"/>
      <c r="N7" s="1559" t="s">
        <v>1141</v>
      </c>
      <c r="P7" s="215"/>
      <c r="Q7" s="215"/>
      <c r="R7" s="215"/>
      <c r="S7" s="215"/>
    </row>
    <row r="8" spans="1:19" ht="15.85" customHeight="1" x14ac:dyDescent="0.25">
      <c r="A8" s="1549"/>
      <c r="B8" s="1549"/>
      <c r="C8" s="1551"/>
      <c r="D8" s="1551"/>
      <c r="E8" s="1551"/>
      <c r="F8" s="1551"/>
      <c r="G8" s="1551"/>
      <c r="H8" s="1551"/>
      <c r="I8" s="1551"/>
      <c r="J8" s="1545"/>
      <c r="K8" s="1548"/>
      <c r="L8" s="1555"/>
      <c r="M8" s="1556"/>
      <c r="N8" s="1560"/>
      <c r="P8" s="215"/>
      <c r="Q8" s="215"/>
      <c r="R8" s="215"/>
      <c r="S8" s="215"/>
    </row>
    <row r="9" spans="1:19" ht="15.85" customHeight="1" x14ac:dyDescent="0.25">
      <c r="A9" s="1549"/>
      <c r="B9" s="1549"/>
      <c r="C9" s="1551"/>
      <c r="D9" s="1551"/>
      <c r="E9" s="1551"/>
      <c r="F9" s="1551"/>
      <c r="G9" s="1551"/>
      <c r="H9" s="1551"/>
      <c r="I9" s="1551"/>
      <c r="J9" s="1545"/>
      <c r="K9" s="1548"/>
      <c r="L9" s="1557"/>
      <c r="M9" s="1558"/>
      <c r="N9" s="1560"/>
    </row>
    <row r="10" spans="1:19" ht="15.85" customHeight="1" x14ac:dyDescent="0.25">
      <c r="A10" s="1549"/>
      <c r="B10" s="1549"/>
      <c r="C10" s="1552"/>
      <c r="D10" s="1552"/>
      <c r="E10" s="1552"/>
      <c r="F10" s="1552"/>
      <c r="G10" s="232">
        <f>+'Cover Page'!K10-1</f>
        <v>45473</v>
      </c>
      <c r="H10" s="1552"/>
      <c r="I10" s="1552"/>
      <c r="J10" s="1546"/>
      <c r="K10" s="479">
        <f>+'Cover Page'!M10</f>
        <v>45838</v>
      </c>
      <c r="L10" s="502" t="s">
        <v>372</v>
      </c>
      <c r="M10" s="502" t="s">
        <v>435</v>
      </c>
      <c r="N10" s="1561"/>
      <c r="O10" s="571" t="s">
        <v>249</v>
      </c>
    </row>
    <row r="11" spans="1:19" ht="15.85" customHeight="1" x14ac:dyDescent="0.25">
      <c r="A11" s="1203"/>
      <c r="B11" s="1204"/>
      <c r="C11" s="1205"/>
      <c r="D11" s="1206" t="s">
        <v>264</v>
      </c>
      <c r="E11" s="1205"/>
      <c r="F11" s="1206" t="s">
        <v>345</v>
      </c>
      <c r="G11" s="1205"/>
      <c r="H11" s="1206" t="s">
        <v>175</v>
      </c>
      <c r="I11" s="1205" t="s">
        <v>0</v>
      </c>
      <c r="J11" s="1205" t="s">
        <v>0</v>
      </c>
      <c r="K11" s="1207" t="s">
        <v>346</v>
      </c>
      <c r="L11" s="1208" t="s">
        <v>814</v>
      </c>
      <c r="M11" s="1208"/>
      <c r="N11" s="1209"/>
      <c r="O11" s="571" t="s">
        <v>250</v>
      </c>
    </row>
    <row r="12" spans="1:19" ht="30.05" customHeight="1" x14ac:dyDescent="0.25">
      <c r="A12" s="1964" t="s">
        <v>176</v>
      </c>
      <c r="B12" s="130" t="s">
        <v>254</v>
      </c>
      <c r="C12" s="233"/>
      <c r="D12" s="234">
        <f>'6A'!I42</f>
        <v>0</v>
      </c>
      <c r="E12" s="235"/>
      <c r="F12" s="234">
        <f t="shared" ref="F12:F21" si="0">SUM(D12-E12)</f>
        <v>0</v>
      </c>
      <c r="G12" s="235"/>
      <c r="H12" s="235"/>
      <c r="I12" s="236"/>
      <c r="J12" s="235"/>
      <c r="K12" s="237">
        <f>+G12+H12+J12</f>
        <v>0</v>
      </c>
      <c r="L12" s="928">
        <f>+J12-M12</f>
        <v>0</v>
      </c>
      <c r="M12" s="235"/>
      <c r="N12" s="718"/>
      <c r="O12" s="12" t="str">
        <f>+IF(K12-F12&gt;1, "Over Depr Warning","")</f>
        <v/>
      </c>
    </row>
    <row r="13" spans="1:19" ht="30.05" customHeight="1" x14ac:dyDescent="0.25">
      <c r="A13" s="1964" t="s">
        <v>177</v>
      </c>
      <c r="B13" s="130" t="s">
        <v>255</v>
      </c>
      <c r="C13" s="233"/>
      <c r="D13" s="234">
        <f>'6A'!I74</f>
        <v>0</v>
      </c>
      <c r="E13" s="235"/>
      <c r="F13" s="234">
        <f t="shared" si="0"/>
        <v>0</v>
      </c>
      <c r="G13" s="235"/>
      <c r="H13" s="235"/>
      <c r="I13" s="236"/>
      <c r="J13" s="235"/>
      <c r="K13" s="237">
        <f>+G13+H13+J13</f>
        <v>0</v>
      </c>
      <c r="L13" s="928">
        <f>+J13-M13</f>
        <v>0</v>
      </c>
      <c r="M13" s="235"/>
      <c r="N13" s="712"/>
      <c r="O13" s="12" t="str">
        <f t="shared" ref="O13:O22" si="1">+IF(K13-F13&gt;1, "Over Depr Warning","")</f>
        <v/>
      </c>
    </row>
    <row r="14" spans="1:19" ht="30.05" customHeight="1" x14ac:dyDescent="0.25">
      <c r="A14" s="1964" t="s">
        <v>178</v>
      </c>
      <c r="B14" s="1239" t="s">
        <v>30</v>
      </c>
      <c r="C14" s="233"/>
      <c r="D14" s="234">
        <f>'6A'!I86</f>
        <v>0</v>
      </c>
      <c r="E14" s="235"/>
      <c r="F14" s="234">
        <f t="shared" si="0"/>
        <v>0</v>
      </c>
      <c r="G14" s="235"/>
      <c r="H14" s="235"/>
      <c r="I14" s="236"/>
      <c r="J14" s="235"/>
      <c r="K14" s="237">
        <f>+G14+H14+J14</f>
        <v>0</v>
      </c>
      <c r="L14" s="928">
        <f>+J14-M14</f>
        <v>0</v>
      </c>
      <c r="M14" s="235"/>
      <c r="N14" s="712"/>
      <c r="O14" s="12" t="str">
        <f t="shared" si="1"/>
        <v/>
      </c>
    </row>
    <row r="15" spans="1:19" ht="30.05" hidden="1" customHeight="1" x14ac:dyDescent="0.25">
      <c r="A15" s="1965"/>
      <c r="B15" s="130"/>
      <c r="C15" s="130"/>
      <c r="D15" s="238"/>
      <c r="E15" s="238"/>
      <c r="F15" s="238"/>
      <c r="G15" s="238"/>
      <c r="H15" s="238"/>
      <c r="I15" s="130"/>
      <c r="J15" s="238"/>
      <c r="K15" s="239"/>
      <c r="L15" s="238"/>
      <c r="M15" s="238"/>
      <c r="N15" s="712"/>
      <c r="O15" s="12" t="str">
        <f t="shared" si="1"/>
        <v/>
      </c>
    </row>
    <row r="16" spans="1:19" ht="30.05" customHeight="1" x14ac:dyDescent="0.25">
      <c r="A16" s="1964" t="s">
        <v>179</v>
      </c>
      <c r="B16" s="130" t="s">
        <v>267</v>
      </c>
      <c r="C16" s="129"/>
      <c r="D16" s="240">
        <f>SUM(D12:D14)</f>
        <v>0</v>
      </c>
      <c r="E16" s="240">
        <f>SUM(E12:E14)</f>
        <v>0</v>
      </c>
      <c r="F16" s="240">
        <f>SUM(F12:F14)</f>
        <v>0</v>
      </c>
      <c r="G16" s="240">
        <f>SUM(G12:G14)</f>
        <v>0</v>
      </c>
      <c r="H16" s="240">
        <f>SUM(H12:H14)</f>
        <v>0</v>
      </c>
      <c r="I16" s="129"/>
      <c r="J16" s="240">
        <f>SUM(J12:J14)</f>
        <v>0</v>
      </c>
      <c r="K16" s="929">
        <f>SUM(K12:K14)</f>
        <v>0</v>
      </c>
      <c r="L16" s="930">
        <f>SUM(L12:L14)</f>
        <v>0</v>
      </c>
      <c r="M16" s="240">
        <f>SUM(M12:M14)</f>
        <v>0</v>
      </c>
      <c r="N16" s="719"/>
    </row>
    <row r="17" spans="1:17" ht="30.05" customHeight="1" x14ac:dyDescent="0.25">
      <c r="A17" s="1964" t="s">
        <v>180</v>
      </c>
      <c r="B17" s="130" t="s">
        <v>256</v>
      </c>
      <c r="C17" s="233"/>
      <c r="D17" s="234">
        <f>'6A'!I127</f>
        <v>0</v>
      </c>
      <c r="E17" s="235"/>
      <c r="F17" s="234">
        <f t="shared" si="0"/>
        <v>0</v>
      </c>
      <c r="G17" s="235"/>
      <c r="H17" s="235"/>
      <c r="I17" s="236"/>
      <c r="J17" s="235"/>
      <c r="K17" s="237">
        <f>+G17+H17+J17</f>
        <v>0</v>
      </c>
      <c r="L17" s="928">
        <f>+J17-M17</f>
        <v>0</v>
      </c>
      <c r="M17" s="235"/>
      <c r="N17" s="712"/>
      <c r="O17" s="12" t="str">
        <f t="shared" si="1"/>
        <v/>
      </c>
    </row>
    <row r="18" spans="1:17" ht="30.05" customHeight="1" x14ac:dyDescent="0.25">
      <c r="A18" s="1964" t="s">
        <v>181</v>
      </c>
      <c r="B18" s="1239" t="s">
        <v>30</v>
      </c>
      <c r="C18" s="233"/>
      <c r="D18" s="234">
        <f>'6A'!I144</f>
        <v>0</v>
      </c>
      <c r="E18" s="235"/>
      <c r="F18" s="234">
        <f t="shared" si="0"/>
        <v>0</v>
      </c>
      <c r="G18" s="235"/>
      <c r="H18" s="235"/>
      <c r="I18" s="236"/>
      <c r="J18" s="235"/>
      <c r="K18" s="237">
        <f>+G18+H18+J18</f>
        <v>0</v>
      </c>
      <c r="L18" s="928">
        <f>+J18-M18</f>
        <v>0</v>
      </c>
      <c r="M18" s="235"/>
      <c r="N18" s="712"/>
      <c r="O18" s="12" t="str">
        <f t="shared" si="1"/>
        <v/>
      </c>
      <c r="P18" s="215"/>
      <c r="Q18" s="215"/>
    </row>
    <row r="19" spans="1:17" ht="30.05" customHeight="1" x14ac:dyDescent="0.25">
      <c r="A19" s="1964" t="s">
        <v>182</v>
      </c>
      <c r="B19" s="130" t="s">
        <v>257</v>
      </c>
      <c r="C19" s="233"/>
      <c r="D19" s="234">
        <f>'6A'!I166</f>
        <v>0</v>
      </c>
      <c r="E19" s="235"/>
      <c r="F19" s="234">
        <f t="shared" si="0"/>
        <v>0</v>
      </c>
      <c r="G19" s="235"/>
      <c r="H19" s="235"/>
      <c r="I19" s="236"/>
      <c r="J19" s="235"/>
      <c r="K19" s="237">
        <f>+G19+H19+J19</f>
        <v>0</v>
      </c>
      <c r="L19" s="928">
        <f>+J19-M19</f>
        <v>0</v>
      </c>
      <c r="M19" s="235"/>
      <c r="N19" s="712"/>
      <c r="O19" s="12" t="str">
        <f t="shared" si="1"/>
        <v/>
      </c>
      <c r="P19" s="215"/>
      <c r="Q19" s="215"/>
    </row>
    <row r="20" spans="1:17" ht="30.05" customHeight="1" x14ac:dyDescent="0.25">
      <c r="A20" s="1964" t="s">
        <v>191</v>
      </c>
      <c r="B20" s="130" t="s">
        <v>997</v>
      </c>
      <c r="C20" s="233"/>
      <c r="D20" s="234">
        <f>'6A'!J184</f>
        <v>0</v>
      </c>
      <c r="E20" s="235"/>
      <c r="F20" s="234">
        <f t="shared" si="0"/>
        <v>0</v>
      </c>
      <c r="G20" s="235"/>
      <c r="H20" s="235"/>
      <c r="I20" s="236"/>
      <c r="J20" s="235"/>
      <c r="K20" s="237">
        <f>+G20+H20+J20</f>
        <v>0</v>
      </c>
      <c r="L20" s="928">
        <f>+J20-M20</f>
        <v>0</v>
      </c>
      <c r="M20" s="235"/>
      <c r="N20" s="712"/>
      <c r="O20" s="12" t="str">
        <f t="shared" si="1"/>
        <v/>
      </c>
      <c r="P20" s="215"/>
      <c r="Q20" s="215"/>
    </row>
    <row r="21" spans="1:17" ht="30.05" customHeight="1" x14ac:dyDescent="0.25">
      <c r="A21" s="1964" t="s">
        <v>223</v>
      </c>
      <c r="B21" s="130" t="s">
        <v>258</v>
      </c>
      <c r="C21" s="233"/>
      <c r="D21" s="234">
        <f>'6A'!J198</f>
        <v>0</v>
      </c>
      <c r="E21" s="235"/>
      <c r="F21" s="234">
        <f t="shared" si="0"/>
        <v>0</v>
      </c>
      <c r="G21" s="235"/>
      <c r="H21" s="235"/>
      <c r="I21" s="236"/>
      <c r="J21" s="235"/>
      <c r="K21" s="237">
        <f>+G21+H21+J21</f>
        <v>0</v>
      </c>
      <c r="L21" s="928">
        <f>+J21-M21</f>
        <v>0</v>
      </c>
      <c r="M21" s="235"/>
      <c r="N21" s="712"/>
      <c r="O21" s="12" t="str">
        <f t="shared" si="1"/>
        <v/>
      </c>
      <c r="P21" s="215"/>
      <c r="Q21" s="215"/>
    </row>
    <row r="22" spans="1:17" ht="30.05" hidden="1" customHeight="1" x14ac:dyDescent="0.25">
      <c r="A22" s="1965"/>
      <c r="B22" s="130"/>
      <c r="C22" s="130"/>
      <c r="D22" s="238"/>
      <c r="E22" s="238"/>
      <c r="F22" s="238"/>
      <c r="G22" s="238"/>
      <c r="H22" s="238"/>
      <c r="I22" s="130"/>
      <c r="J22" s="238"/>
      <c r="K22" s="239"/>
      <c r="L22" s="238"/>
      <c r="M22" s="238"/>
      <c r="N22" s="712"/>
      <c r="O22" s="12" t="str">
        <f t="shared" si="1"/>
        <v/>
      </c>
      <c r="P22" s="215"/>
      <c r="Q22" s="215"/>
    </row>
    <row r="23" spans="1:17" ht="30.05" customHeight="1" x14ac:dyDescent="0.25">
      <c r="A23" s="1966" t="s">
        <v>224</v>
      </c>
      <c r="B23" s="241" t="s">
        <v>296</v>
      </c>
      <c r="C23" s="242"/>
      <c r="D23" s="243">
        <f>SUM(D16:D21)</f>
        <v>0</v>
      </c>
      <c r="E23" s="243">
        <f>SUM(E16:E21)</f>
        <v>0</v>
      </c>
      <c r="F23" s="243">
        <f>SUM(F16:F21)</f>
        <v>0</v>
      </c>
      <c r="G23" s="243">
        <f>SUM(G16:G21)</f>
        <v>0</v>
      </c>
      <c r="H23" s="243">
        <f>SUM(H16:H21)</f>
        <v>0</v>
      </c>
      <c r="I23" s="242"/>
      <c r="J23" s="243">
        <f>SUM(J16:J21)</f>
        <v>0</v>
      </c>
      <c r="K23" s="243">
        <f>SUM(K16:K21)</f>
        <v>0</v>
      </c>
      <c r="L23" s="243">
        <f>SUM(L16:L21)</f>
        <v>0</v>
      </c>
      <c r="M23" s="243">
        <f>SUM(M16:M21)</f>
        <v>0</v>
      </c>
      <c r="N23" s="720"/>
      <c r="P23" s="215"/>
      <c r="Q23" s="215"/>
    </row>
    <row r="24" spans="1:17" s="18" customFormat="1" ht="42.75" customHeight="1" x14ac:dyDescent="0.2">
      <c r="A24" s="1967"/>
      <c r="B24" s="372"/>
      <c r="C24" s="372"/>
      <c r="D24" s="372"/>
      <c r="E24" s="372"/>
      <c r="F24" s="372"/>
      <c r="G24" s="372"/>
      <c r="H24" s="372"/>
      <c r="I24" s="372"/>
      <c r="K24" s="481"/>
      <c r="L24" s="370" t="s">
        <v>579</v>
      </c>
      <c r="M24" s="370" t="s">
        <v>580</v>
      </c>
      <c r="N24" s="721"/>
      <c r="P24" s="487"/>
      <c r="Q24" s="487"/>
    </row>
    <row r="25" spans="1:17" x14ac:dyDescent="0.25">
      <c r="A25" s="1968"/>
      <c r="B25" s="95"/>
      <c r="C25" s="95"/>
      <c r="D25" s="95"/>
      <c r="E25" s="95"/>
      <c r="F25" s="95"/>
      <c r="G25" s="95"/>
      <c r="H25" s="95"/>
      <c r="I25" s="475"/>
      <c r="J25" s="213"/>
      <c r="K25" s="95"/>
      <c r="L25" s="95"/>
      <c r="M25" s="95"/>
      <c r="N25" s="11"/>
    </row>
    <row r="26" spans="1:17" ht="15.85" customHeight="1" x14ac:dyDescent="0.25">
      <c r="A26" s="1969" t="s">
        <v>225</v>
      </c>
      <c r="B26" s="95" t="s">
        <v>314</v>
      </c>
      <c r="C26" s="95"/>
      <c r="D26" s="95"/>
      <c r="E26" s="95"/>
      <c r="F26" s="95"/>
      <c r="G26" s="95"/>
      <c r="H26" s="95"/>
      <c r="I26" s="5"/>
      <c r="J26" s="733"/>
      <c r="K26" s="95" t="s">
        <v>247</v>
      </c>
      <c r="L26" s="95"/>
      <c r="M26" s="95"/>
      <c r="N26" s="11"/>
    </row>
    <row r="27" spans="1:17" ht="15.85" customHeight="1" x14ac:dyDescent="0.25">
      <c r="A27" s="104"/>
      <c r="B27" s="95"/>
      <c r="C27" s="95"/>
      <c r="D27" s="95"/>
      <c r="E27" s="95"/>
      <c r="F27" s="95"/>
      <c r="G27" s="95"/>
      <c r="H27" s="95"/>
      <c r="I27" s="95"/>
      <c r="J27" s="213"/>
      <c r="K27" s="95"/>
      <c r="L27" s="95"/>
      <c r="M27" s="95"/>
      <c r="N27" s="11"/>
    </row>
    <row r="28" spans="1:17" ht="15.85" customHeight="1" x14ac:dyDescent="0.25">
      <c r="A28" s="104"/>
      <c r="B28" s="95"/>
      <c r="C28" s="95"/>
      <c r="D28" s="95"/>
      <c r="E28" s="95"/>
      <c r="F28" s="95"/>
      <c r="G28" s="95"/>
      <c r="H28" s="95"/>
      <c r="I28" s="95"/>
      <c r="J28" s="213"/>
      <c r="K28" s="95"/>
      <c r="L28" s="95"/>
      <c r="M28" s="95"/>
      <c r="N28" s="11"/>
    </row>
    <row r="29" spans="1:17" ht="15.85" customHeight="1" x14ac:dyDescent="0.25">
      <c r="A29" s="1210" t="s">
        <v>344</v>
      </c>
      <c r="B29" s="95"/>
      <c r="C29" s="95"/>
      <c r="D29" s="95"/>
      <c r="E29" s="95"/>
      <c r="F29" s="95"/>
      <c r="G29" s="95"/>
      <c r="H29" s="95"/>
      <c r="I29" s="95"/>
      <c r="J29" s="213"/>
      <c r="K29" s="95"/>
      <c r="L29" s="95"/>
      <c r="M29" s="95"/>
      <c r="N29" s="11"/>
    </row>
    <row r="30" spans="1:17" ht="15.85" customHeight="1" x14ac:dyDescent="0.25">
      <c r="A30" s="94" t="s">
        <v>1245</v>
      </c>
      <c r="B30" s="95"/>
      <c r="C30" s="95"/>
      <c r="D30" s="95"/>
      <c r="E30" s="95"/>
      <c r="F30" s="95"/>
      <c r="G30" s="95"/>
      <c r="H30" s="95"/>
      <c r="I30" s="95"/>
      <c r="J30" s="213"/>
      <c r="K30" s="95"/>
      <c r="L30" s="95"/>
      <c r="M30" s="95"/>
      <c r="N30" s="11"/>
    </row>
    <row r="31" spans="1:17" ht="15.85" customHeight="1" x14ac:dyDescent="0.25">
      <c r="A31" s="820"/>
      <c r="B31" s="95"/>
      <c r="C31" s="95"/>
      <c r="D31" s="95"/>
      <c r="E31" s="95"/>
      <c r="F31" s="95"/>
      <c r="G31" s="95"/>
      <c r="H31" s="95"/>
      <c r="I31" s="95"/>
      <c r="J31" s="213"/>
      <c r="K31" s="95"/>
      <c r="L31" s="95"/>
      <c r="M31" s="95"/>
      <c r="N31" s="11"/>
    </row>
    <row r="32" spans="1:17" x14ac:dyDescent="0.25">
      <c r="A32" s="371"/>
      <c r="B32" s="244"/>
      <c r="C32" s="244"/>
      <c r="D32" s="244"/>
      <c r="E32" s="244"/>
      <c r="F32" s="244"/>
      <c r="G32" s="244"/>
      <c r="H32" s="244"/>
      <c r="I32" s="244"/>
      <c r="J32" s="244"/>
      <c r="K32" s="480"/>
      <c r="L32" s="480"/>
      <c r="M32" s="98"/>
      <c r="N32" s="16"/>
    </row>
    <row r="33" spans="13:13" ht="15.85" customHeight="1" x14ac:dyDescent="0.25"/>
    <row r="34" spans="13:13" ht="15.85" customHeight="1" x14ac:dyDescent="0.25"/>
    <row r="35" spans="13:13" ht="15.85" customHeight="1" x14ac:dyDescent="0.25"/>
    <row r="39" spans="13:13" x14ac:dyDescent="0.25">
      <c r="M39" s="433"/>
    </row>
    <row r="40" spans="13:13" ht="15.05" x14ac:dyDescent="0.25">
      <c r="M40" s="463"/>
    </row>
    <row r="41" spans="13:13" ht="15.05" x14ac:dyDescent="0.25">
      <c r="M41" s="463"/>
    </row>
    <row r="42" spans="13:13" ht="15.05" x14ac:dyDescent="0.25">
      <c r="M42" s="463"/>
    </row>
    <row r="43" spans="13:13" ht="15.05" x14ac:dyDescent="0.25">
      <c r="M43" s="463"/>
    </row>
    <row r="44" spans="13:13" ht="15.05" x14ac:dyDescent="0.25">
      <c r="M44" s="463"/>
    </row>
    <row r="45" spans="13:13" ht="15.05" x14ac:dyDescent="0.25">
      <c r="M45" s="463"/>
    </row>
    <row r="46" spans="13:13" ht="15.05" x14ac:dyDescent="0.25">
      <c r="M46" s="463"/>
    </row>
    <row r="47" spans="13:13" ht="15.05" x14ac:dyDescent="0.25">
      <c r="M47" s="463"/>
    </row>
    <row r="48" spans="13:13" ht="15.05" x14ac:dyDescent="0.25">
      <c r="M48" s="463"/>
    </row>
    <row r="49" spans="13:13" ht="15.05" x14ac:dyDescent="0.25">
      <c r="M49" s="463"/>
    </row>
    <row r="50" spans="13:13" ht="15.05" x14ac:dyDescent="0.25">
      <c r="M50" s="463"/>
    </row>
    <row r="51" spans="13:13" ht="15.05" x14ac:dyDescent="0.25">
      <c r="M51" s="463"/>
    </row>
    <row r="52" spans="13:13" ht="15.05" x14ac:dyDescent="0.25">
      <c r="M52" s="463"/>
    </row>
    <row r="53" spans="13:13" ht="15.05" x14ac:dyDescent="0.25">
      <c r="M53" s="463"/>
    </row>
    <row r="54" spans="13:13" ht="15.05" x14ac:dyDescent="0.25">
      <c r="M54" s="463"/>
    </row>
    <row r="55" spans="13:13" ht="15.05" x14ac:dyDescent="0.25">
      <c r="M55" s="463"/>
    </row>
    <row r="56" spans="13:13" ht="15.05" x14ac:dyDescent="0.25">
      <c r="M56" s="463"/>
    </row>
    <row r="57" spans="13:13" ht="15.05" x14ac:dyDescent="0.25">
      <c r="M57" s="463"/>
    </row>
    <row r="58" spans="13:13" ht="15.05" x14ac:dyDescent="0.25">
      <c r="M58" s="463"/>
    </row>
    <row r="59" spans="13:13" ht="15.05" x14ac:dyDescent="0.25">
      <c r="M59" s="463"/>
    </row>
    <row r="60" spans="13:13" ht="15.05" x14ac:dyDescent="0.25">
      <c r="M60" s="463"/>
    </row>
    <row r="61" spans="13:13" x14ac:dyDescent="0.25">
      <c r="M61" s="433"/>
    </row>
    <row r="62" spans="13:13" x14ac:dyDescent="0.25">
      <c r="M62" s="433"/>
    </row>
    <row r="63" spans="13:13" x14ac:dyDescent="0.25">
      <c r="M63" s="464"/>
    </row>
    <row r="64" spans="13:13" x14ac:dyDescent="0.25">
      <c r="M64" s="433"/>
    </row>
    <row r="65" spans="13:13" x14ac:dyDescent="0.25">
      <c r="M65" s="433"/>
    </row>
    <row r="66" spans="13:13" x14ac:dyDescent="0.25">
      <c r="M66" s="433"/>
    </row>
    <row r="67" spans="13:13" x14ac:dyDescent="0.25">
      <c r="M67" s="433"/>
    </row>
  </sheetData>
  <sheetProtection algorithmName="SHA-512" hashValue="xrGYgnMMuFFgGYopCH/4496p0SAzL5FdasF9JNsy5c4OS7otO9BQCBLeZR6aXnREQIWDdvjT2pgDGxIwX/sNSA==" saltValue="yB9snLu3IYwZbpDh7JOH7w==" spinCount="100000" sheet="1" objects="1" scenarios="1"/>
  <dataConsolidate/>
  <mergeCells count="21">
    <mergeCell ref="A1:N1"/>
    <mergeCell ref="E3:G3"/>
    <mergeCell ref="E4:G4"/>
    <mergeCell ref="C7:C10"/>
    <mergeCell ref="D7:D10"/>
    <mergeCell ref="E7:E10"/>
    <mergeCell ref="F7:F10"/>
    <mergeCell ref="G7:G9"/>
    <mergeCell ref="L7:M9"/>
    <mergeCell ref="N7:N10"/>
    <mergeCell ref="M3:N3"/>
    <mergeCell ref="A3:C3"/>
    <mergeCell ref="I4:J4"/>
    <mergeCell ref="A4:C4"/>
    <mergeCell ref="M4:N4"/>
    <mergeCell ref="A6:B6"/>
    <mergeCell ref="J7:J10"/>
    <mergeCell ref="K7:K9"/>
    <mergeCell ref="A7:B10"/>
    <mergeCell ref="H7:H10"/>
    <mergeCell ref="I7:I10"/>
  </mergeCells>
  <phoneticPr fontId="11" type="noConversion"/>
  <conditionalFormatting sqref="A1 E3:E4 A5:L5 M5:N6 G10 K10 A24:I24 K24:L24 I25:L25 A25:H26 A27:L35">
    <cfRule type="expression" dxfId="590" priority="34">
      <formula>CELL("protect",A1)=0</formula>
    </cfRule>
  </conditionalFormatting>
  <conditionalFormatting sqref="A6:A7">
    <cfRule type="expression" dxfId="589" priority="26">
      <formula>CELL("protect",A6)=0</formula>
    </cfRule>
  </conditionalFormatting>
  <conditionalFormatting sqref="A12:L23">
    <cfRule type="expression" dxfId="588" priority="6">
      <formula>CELL("protect",A12)=0</formula>
    </cfRule>
  </conditionalFormatting>
  <conditionalFormatting sqref="A2:N2 N15:N16 N22:N24 M25:N1048576">
    <cfRule type="expression" dxfId="587" priority="12">
      <formula>CELL("protect",A2)=0</formula>
    </cfRule>
  </conditionalFormatting>
  <conditionalFormatting sqref="A11:N11">
    <cfRule type="expression" dxfId="586" priority="3">
      <formula>CELL("protect",A11)=0</formula>
    </cfRule>
  </conditionalFormatting>
  <conditionalFormatting sqref="C6:L7">
    <cfRule type="expression" dxfId="585" priority="25">
      <formula>CELL("protect",C6)=0</formula>
    </cfRule>
  </conditionalFormatting>
  <conditionalFormatting sqref="I3:I4">
    <cfRule type="expression" dxfId="584" priority="29">
      <formula>CELL("protect",I3)=0</formula>
    </cfRule>
  </conditionalFormatting>
  <conditionalFormatting sqref="J26:L26">
    <cfRule type="expression" dxfId="583" priority="8">
      <formula>CELL("protect",J26)=0</formula>
    </cfRule>
  </conditionalFormatting>
  <conditionalFormatting sqref="L3:N3 A3:C4">
    <cfRule type="expression" dxfId="582" priority="31">
      <formula>CELL("Protect",A3)=0</formula>
    </cfRule>
  </conditionalFormatting>
  <conditionalFormatting sqref="M4">
    <cfRule type="expression" dxfId="581" priority="27">
      <formula>CELL("protect",M4)=0</formula>
    </cfRule>
  </conditionalFormatting>
  <conditionalFormatting sqref="M12:M24">
    <cfRule type="expression" dxfId="580" priority="1">
      <formula>CELL("protect",M12)=0</formula>
    </cfRule>
  </conditionalFormatting>
  <dataValidations count="1">
    <dataValidation type="whole" allowBlank="1" showInputMessage="1" showErrorMessage="1" error="Enter whole amounts only.  Round cents to the nearest dollar." sqref="G12:G14 J12:J14 E17:E21 J17:J21 E12:E14 G17:G21" xr:uid="{00000000-0002-0000-0700-000000000000}">
      <formula1>0</formula1>
      <formula2>99999999999999900</formula2>
    </dataValidation>
  </dataValidations>
  <printOptions horizontalCentered="1"/>
  <pageMargins left="0.24" right="0.24" top="0.75" bottom="0.5" header="0.25" footer="0.25"/>
  <pageSetup scale="65" orientation="landscape" r:id="rId1"/>
  <headerFooter>
    <oddFooter>&amp;C&amp;"Tahoma,Regular"&amp;10page &amp;P of &amp;N&amp;R&amp;"Tahoma,Regular"&amp;10ID-46, Schedule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Please choose from drop down." xr:uid="{7B6DFFDA-6F68-4D89-A60F-64B1BD59932C}">
          <x14:formula1>
            <xm:f>lookups!$F$3:$F$4</xm:f>
          </x14:formula1>
          <xm:sqref>J26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1"/>
  <dimension ref="A1:J207"/>
  <sheetViews>
    <sheetView showGridLines="0" zoomScale="80" zoomScaleNormal="80" workbookViewId="0">
      <pane ySplit="11" topLeftCell="A12" activePane="bottomLeft" state="frozen"/>
      <selection pane="bottomLeft" activeCell="A12" sqref="A12"/>
    </sheetView>
  </sheetViews>
  <sheetFormatPr defaultColWidth="9" defaultRowHeight="15.85" customHeight="1" x14ac:dyDescent="0.25"/>
  <cols>
    <col min="1" max="1" width="37.33203125" style="5" customWidth="1"/>
    <col min="2" max="3" width="12.6640625" style="5" customWidth="1"/>
    <col min="4" max="4" width="11.33203125" style="5" customWidth="1"/>
    <col min="5" max="6" width="10.21875" style="5" customWidth="1"/>
    <col min="7" max="7" width="8.109375" style="5" customWidth="1"/>
    <col min="8" max="8" width="12.6640625" style="5" customWidth="1"/>
    <col min="9" max="9" width="13.88671875" style="5" customWidth="1"/>
    <col min="10" max="10" width="12.6640625" style="5" customWidth="1"/>
    <col min="11" max="16384" width="9" style="5"/>
  </cols>
  <sheetData>
    <row r="1" spans="1:10" s="73" customFormat="1" ht="5.95" customHeight="1" x14ac:dyDescent="0.25">
      <c r="A1" s="78"/>
      <c r="B1" s="79"/>
      <c r="C1" s="79"/>
      <c r="D1" s="79"/>
      <c r="E1" s="79"/>
      <c r="F1" s="79"/>
      <c r="G1" s="79"/>
      <c r="H1" s="79"/>
      <c r="I1" s="79"/>
      <c r="J1" s="30"/>
    </row>
    <row r="2" spans="1:10" s="73" customFormat="1" ht="15.85" customHeight="1" x14ac:dyDescent="0.25">
      <c r="A2" s="1466" t="s">
        <v>429</v>
      </c>
      <c r="B2" s="1493"/>
      <c r="C2" s="1493"/>
      <c r="D2" s="1493"/>
      <c r="E2" s="1493"/>
      <c r="F2" s="1493"/>
      <c r="G2" s="1493"/>
      <c r="H2" s="1493"/>
      <c r="I2" s="1493"/>
      <c r="J2" s="1468"/>
    </row>
    <row r="3" spans="1:10" s="73" customFormat="1" ht="5.95" customHeight="1" x14ac:dyDescent="0.25">
      <c r="A3" s="75"/>
      <c r="B3" s="74"/>
      <c r="C3" s="74"/>
      <c r="D3" s="74"/>
      <c r="E3" s="74"/>
      <c r="F3" s="74"/>
      <c r="G3" s="74"/>
      <c r="H3" s="74"/>
      <c r="I3" s="74"/>
      <c r="J3" s="76"/>
    </row>
    <row r="4" spans="1:10" s="73" customFormat="1" ht="15.85" customHeight="1" x14ac:dyDescent="0.3">
      <c r="A4" s="380" t="s">
        <v>95</v>
      </c>
      <c r="B4" s="381"/>
      <c r="C4" s="379" t="s">
        <v>45</v>
      </c>
      <c r="D4" s="379"/>
      <c r="F4" s="80" t="s">
        <v>96</v>
      </c>
      <c r="G4" s="168"/>
      <c r="I4" s="1500" t="s">
        <v>65</v>
      </c>
      <c r="J4" s="1473"/>
    </row>
    <row r="5" spans="1:10" s="73" customFormat="1" ht="15.85" customHeight="1" x14ac:dyDescent="0.25">
      <c r="A5" s="1474">
        <f>'Cover Page'!$A$8</f>
        <v>0</v>
      </c>
      <c r="B5" s="1496"/>
      <c r="C5" s="1496">
        <f>'Cover Page'!$F$8</f>
        <v>0</v>
      </c>
      <c r="D5" s="1496"/>
      <c r="E5" s="1496"/>
      <c r="F5" s="1497">
        <f>'Cover Page'!$K$8</f>
        <v>0</v>
      </c>
      <c r="G5" s="1497"/>
      <c r="I5" s="1497" t="str">
        <f>TEXT('Cover Page'!$K$10,"mm/dd/yy")&amp;" to "&amp;TEXT('Cover Page'!$M$10,"mm/dd/yy")</f>
        <v>07/01/24 to 06/30/25</v>
      </c>
      <c r="J5" s="1477"/>
    </row>
    <row r="6" spans="1:10" s="73" customFormat="1" ht="5.95" customHeight="1" x14ac:dyDescent="0.25">
      <c r="A6" s="89"/>
      <c r="B6" s="88"/>
      <c r="C6" s="72"/>
      <c r="D6" s="72"/>
      <c r="E6" s="72"/>
      <c r="F6" s="72"/>
      <c r="G6" s="72"/>
      <c r="H6" s="2"/>
      <c r="I6" s="72"/>
      <c r="J6" s="53"/>
    </row>
    <row r="7" spans="1:10" ht="15.85" customHeight="1" x14ac:dyDescent="0.25">
      <c r="A7" s="246" t="s">
        <v>338</v>
      </c>
      <c r="B7" s="67" t="s">
        <v>398</v>
      </c>
      <c r="C7" s="67" t="s">
        <v>399</v>
      </c>
      <c r="D7" s="67" t="s">
        <v>400</v>
      </c>
      <c r="E7" s="67" t="s">
        <v>401</v>
      </c>
      <c r="F7" s="67" t="s">
        <v>402</v>
      </c>
      <c r="G7" s="67" t="s">
        <v>403</v>
      </c>
      <c r="H7" s="67" t="s">
        <v>404</v>
      </c>
      <c r="I7" s="67" t="s">
        <v>405</v>
      </c>
      <c r="J7" s="67" t="s">
        <v>406</v>
      </c>
    </row>
    <row r="8" spans="1:10" ht="15.85" customHeight="1" x14ac:dyDescent="0.25">
      <c r="A8" s="1545" t="s">
        <v>397</v>
      </c>
      <c r="B8" s="99" t="s">
        <v>68</v>
      </c>
      <c r="C8" s="99"/>
      <c r="D8" s="99"/>
      <c r="E8" s="99"/>
      <c r="F8" s="99"/>
      <c r="G8" s="99" t="s">
        <v>74</v>
      </c>
      <c r="H8" s="99" t="s">
        <v>409</v>
      </c>
      <c r="I8" s="99" t="s">
        <v>127</v>
      </c>
      <c r="J8" s="99" t="s">
        <v>125</v>
      </c>
    </row>
    <row r="9" spans="1:10" ht="15.85" customHeight="1" x14ac:dyDescent="0.25">
      <c r="A9" s="1545"/>
      <c r="B9" s="99" t="s">
        <v>69</v>
      </c>
      <c r="C9" s="99" t="s">
        <v>71</v>
      </c>
      <c r="D9" s="99" t="s">
        <v>73</v>
      </c>
      <c r="E9" s="99" t="s">
        <v>42</v>
      </c>
      <c r="F9" s="99" t="s">
        <v>42</v>
      </c>
      <c r="G9" s="99" t="s">
        <v>75</v>
      </c>
      <c r="H9" s="99" t="s">
        <v>411</v>
      </c>
      <c r="I9" s="99" t="s">
        <v>70</v>
      </c>
      <c r="J9" s="99" t="s">
        <v>127</v>
      </c>
    </row>
    <row r="10" spans="1:10" ht="15.85" customHeight="1" x14ac:dyDescent="0.25">
      <c r="A10" s="1546"/>
      <c r="B10" s="61" t="s">
        <v>70</v>
      </c>
      <c r="C10" s="61" t="s">
        <v>72</v>
      </c>
      <c r="D10" s="61" t="s">
        <v>72</v>
      </c>
      <c r="E10" s="61" t="s">
        <v>43</v>
      </c>
      <c r="F10" s="61" t="s">
        <v>123</v>
      </c>
      <c r="G10" s="61" t="s">
        <v>36</v>
      </c>
      <c r="H10" s="61" t="s">
        <v>268</v>
      </c>
      <c r="I10" s="423" t="s">
        <v>365</v>
      </c>
      <c r="J10" s="61" t="s">
        <v>126</v>
      </c>
    </row>
    <row r="11" spans="1:10" s="12" customFormat="1" ht="15.85" hidden="1" customHeight="1" x14ac:dyDescent="0.25"/>
    <row r="12" spans="1:10" ht="15.85" customHeight="1" x14ac:dyDescent="0.25">
      <c r="A12" s="137" t="s">
        <v>111</v>
      </c>
      <c r="B12" s="247"/>
      <c r="C12" s="248"/>
      <c r="D12" s="248"/>
      <c r="E12" s="249" t="s">
        <v>0</v>
      </c>
      <c r="F12" s="249" t="s">
        <v>0</v>
      </c>
      <c r="G12" s="218" t="s">
        <v>0</v>
      </c>
      <c r="H12" s="218"/>
      <c r="I12" s="240">
        <f>SUM(B12+C12-D12)</f>
        <v>0</v>
      </c>
      <c r="J12" s="121"/>
    </row>
    <row r="13" spans="1:10" ht="15.85" customHeight="1" x14ac:dyDescent="0.25">
      <c r="A13" s="154"/>
      <c r="B13" s="250"/>
      <c r="C13" s="247"/>
      <c r="D13" s="247"/>
      <c r="E13" s="337"/>
      <c r="F13" s="337"/>
      <c r="G13" s="252"/>
      <c r="H13" s="247"/>
      <c r="I13" s="234">
        <f>SUM(B13+C13-D13)</f>
        <v>0</v>
      </c>
      <c r="J13" s="121"/>
    </row>
    <row r="14" spans="1:10" ht="15.85" customHeight="1" x14ac:dyDescent="0.25">
      <c r="A14" s="154"/>
      <c r="B14" s="250"/>
      <c r="C14" s="247"/>
      <c r="D14" s="247"/>
      <c r="E14" s="337"/>
      <c r="F14" s="337"/>
      <c r="G14" s="252"/>
      <c r="H14" s="247"/>
      <c r="I14" s="234">
        <f>SUM(B14+C14-D14)</f>
        <v>0</v>
      </c>
      <c r="J14" s="121"/>
    </row>
    <row r="15" spans="1:10" ht="15.85" customHeight="1" x14ac:dyDescent="0.25">
      <c r="A15" s="154"/>
      <c r="B15" s="250"/>
      <c r="C15" s="247"/>
      <c r="D15" s="247"/>
      <c r="E15" s="337"/>
      <c r="F15" s="337"/>
      <c r="G15" s="252"/>
      <c r="H15" s="247"/>
      <c r="I15" s="113">
        <f>SUM(B15+C15-D15)</f>
        <v>0</v>
      </c>
      <c r="J15" s="121"/>
    </row>
    <row r="16" spans="1:10" ht="15.85" customHeight="1" x14ac:dyDescent="0.25">
      <c r="A16" s="154"/>
      <c r="B16" s="250"/>
      <c r="C16" s="247"/>
      <c r="D16" s="247"/>
      <c r="E16" s="337"/>
      <c r="F16" s="337"/>
      <c r="G16" s="252"/>
      <c r="H16" s="247"/>
      <c r="I16" s="234">
        <f>SUM(B16+C16-D16)</f>
        <v>0</v>
      </c>
      <c r="J16" s="121"/>
    </row>
    <row r="17" spans="1:10" ht="15.85" customHeight="1" x14ac:dyDescent="0.25">
      <c r="A17" s="154"/>
      <c r="B17" s="250"/>
      <c r="C17" s="247"/>
      <c r="D17" s="247"/>
      <c r="E17" s="337"/>
      <c r="F17" s="337"/>
      <c r="G17" s="382"/>
      <c r="H17" s="247"/>
      <c r="I17" s="234">
        <f t="shared" ref="I17:I35" si="0">SUM(B17+C17-D17)</f>
        <v>0</v>
      </c>
      <c r="J17" s="121"/>
    </row>
    <row r="18" spans="1:10" ht="15.85" customHeight="1" x14ac:dyDescent="0.25">
      <c r="A18" s="154"/>
      <c r="B18" s="250"/>
      <c r="C18" s="247"/>
      <c r="D18" s="247"/>
      <c r="E18" s="337"/>
      <c r="F18" s="337"/>
      <c r="G18" s="382"/>
      <c r="H18" s="247"/>
      <c r="I18" s="234">
        <f t="shared" si="0"/>
        <v>0</v>
      </c>
      <c r="J18" s="121"/>
    </row>
    <row r="19" spans="1:10" ht="15.85" customHeight="1" x14ac:dyDescent="0.25">
      <c r="A19" s="154"/>
      <c r="B19" s="250"/>
      <c r="C19" s="247"/>
      <c r="D19" s="247"/>
      <c r="E19" s="337"/>
      <c r="F19" s="337"/>
      <c r="G19" s="382"/>
      <c r="H19" s="247"/>
      <c r="I19" s="234">
        <f t="shared" si="0"/>
        <v>0</v>
      </c>
      <c r="J19" s="121"/>
    </row>
    <row r="20" spans="1:10" ht="15.85" customHeight="1" x14ac:dyDescent="0.25">
      <c r="A20" s="154"/>
      <c r="B20" s="250"/>
      <c r="C20" s="247"/>
      <c r="D20" s="247"/>
      <c r="E20" s="337"/>
      <c r="F20" s="337"/>
      <c r="G20" s="382"/>
      <c r="H20" s="247"/>
      <c r="I20" s="234">
        <f t="shared" si="0"/>
        <v>0</v>
      </c>
      <c r="J20" s="121"/>
    </row>
    <row r="21" spans="1:10" ht="15.85" customHeight="1" x14ac:dyDescent="0.25">
      <c r="A21" s="154"/>
      <c r="B21" s="250"/>
      <c r="C21" s="247"/>
      <c r="D21" s="247"/>
      <c r="E21" s="337"/>
      <c r="F21" s="337"/>
      <c r="G21" s="382"/>
      <c r="H21" s="247"/>
      <c r="I21" s="234">
        <f t="shared" si="0"/>
        <v>0</v>
      </c>
      <c r="J21" s="121"/>
    </row>
    <row r="22" spans="1:10" ht="15.85" customHeight="1" x14ac:dyDescent="0.25">
      <c r="A22" s="154"/>
      <c r="B22" s="250"/>
      <c r="C22" s="247"/>
      <c r="D22" s="247"/>
      <c r="E22" s="337"/>
      <c r="F22" s="337"/>
      <c r="G22" s="382"/>
      <c r="H22" s="247"/>
      <c r="I22" s="234">
        <f t="shared" si="0"/>
        <v>0</v>
      </c>
      <c r="J22" s="121"/>
    </row>
    <row r="23" spans="1:10" ht="15.85" customHeight="1" x14ac:dyDescent="0.25">
      <c r="A23" s="154"/>
      <c r="B23" s="250"/>
      <c r="C23" s="247"/>
      <c r="D23" s="247"/>
      <c r="E23" s="337"/>
      <c r="F23" s="337"/>
      <c r="G23" s="382"/>
      <c r="H23" s="247"/>
      <c r="I23" s="234">
        <f t="shared" si="0"/>
        <v>0</v>
      </c>
      <c r="J23" s="121"/>
    </row>
    <row r="24" spans="1:10" ht="15.85" customHeight="1" x14ac:dyDescent="0.25">
      <c r="A24" s="154"/>
      <c r="B24" s="250"/>
      <c r="C24" s="247"/>
      <c r="D24" s="247"/>
      <c r="E24" s="337"/>
      <c r="F24" s="337"/>
      <c r="G24" s="382"/>
      <c r="H24" s="247"/>
      <c r="I24" s="234">
        <f t="shared" si="0"/>
        <v>0</v>
      </c>
      <c r="J24" s="121"/>
    </row>
    <row r="25" spans="1:10" ht="15.85" customHeight="1" x14ac:dyDescent="0.25">
      <c r="A25" s="154"/>
      <c r="B25" s="250"/>
      <c r="C25" s="247"/>
      <c r="D25" s="247"/>
      <c r="E25" s="337"/>
      <c r="F25" s="337"/>
      <c r="G25" s="382"/>
      <c r="H25" s="247"/>
      <c r="I25" s="234">
        <f t="shared" si="0"/>
        <v>0</v>
      </c>
      <c r="J25" s="121"/>
    </row>
    <row r="26" spans="1:10" ht="15.85" customHeight="1" x14ac:dyDescent="0.25">
      <c r="A26" s="154"/>
      <c r="B26" s="250"/>
      <c r="C26" s="247"/>
      <c r="D26" s="247"/>
      <c r="E26" s="337"/>
      <c r="F26" s="337"/>
      <c r="G26" s="382"/>
      <c r="H26" s="247"/>
      <c r="I26" s="234">
        <f t="shared" si="0"/>
        <v>0</v>
      </c>
      <c r="J26" s="121"/>
    </row>
    <row r="27" spans="1:10" ht="15.85" customHeight="1" x14ac:dyDescent="0.25">
      <c r="A27" s="154"/>
      <c r="B27" s="250"/>
      <c r="C27" s="247"/>
      <c r="D27" s="247"/>
      <c r="E27" s="337"/>
      <c r="F27" s="337"/>
      <c r="G27" s="382"/>
      <c r="H27" s="247"/>
      <c r="I27" s="234">
        <f t="shared" si="0"/>
        <v>0</v>
      </c>
      <c r="J27" s="121"/>
    </row>
    <row r="28" spans="1:10" ht="15.85" customHeight="1" x14ac:dyDescent="0.25">
      <c r="A28" s="154"/>
      <c r="B28" s="250"/>
      <c r="C28" s="247"/>
      <c r="D28" s="247"/>
      <c r="E28" s="337"/>
      <c r="F28" s="337"/>
      <c r="G28" s="382"/>
      <c r="H28" s="247"/>
      <c r="I28" s="234">
        <f t="shared" si="0"/>
        <v>0</v>
      </c>
      <c r="J28" s="121"/>
    </row>
    <row r="29" spans="1:10" ht="15.85" customHeight="1" x14ac:dyDescent="0.25">
      <c r="A29" s="154"/>
      <c r="B29" s="250"/>
      <c r="C29" s="247"/>
      <c r="D29" s="247"/>
      <c r="E29" s="337"/>
      <c r="F29" s="337"/>
      <c r="G29" s="382"/>
      <c r="H29" s="247"/>
      <c r="I29" s="234">
        <f t="shared" si="0"/>
        <v>0</v>
      </c>
      <c r="J29" s="121"/>
    </row>
    <row r="30" spans="1:10" ht="15.85" customHeight="1" x14ac:dyDescent="0.25">
      <c r="A30" s="154"/>
      <c r="B30" s="250"/>
      <c r="C30" s="247"/>
      <c r="D30" s="247"/>
      <c r="E30" s="337"/>
      <c r="F30" s="337"/>
      <c r="G30" s="382"/>
      <c r="H30" s="247"/>
      <c r="I30" s="234">
        <f t="shared" si="0"/>
        <v>0</v>
      </c>
      <c r="J30" s="121"/>
    </row>
    <row r="31" spans="1:10" ht="15.85" customHeight="1" x14ac:dyDescent="0.25">
      <c r="A31" s="154"/>
      <c r="B31" s="250"/>
      <c r="C31" s="247"/>
      <c r="D31" s="247"/>
      <c r="E31" s="337"/>
      <c r="F31" s="337"/>
      <c r="G31" s="382"/>
      <c r="H31" s="247"/>
      <c r="I31" s="234">
        <f t="shared" si="0"/>
        <v>0</v>
      </c>
      <c r="J31" s="121"/>
    </row>
    <row r="32" spans="1:10" ht="15.85" customHeight="1" x14ac:dyDescent="0.25">
      <c r="A32" s="154"/>
      <c r="B32" s="250"/>
      <c r="C32" s="247"/>
      <c r="D32" s="247"/>
      <c r="E32" s="337"/>
      <c r="F32" s="337"/>
      <c r="G32" s="382"/>
      <c r="H32" s="247"/>
      <c r="I32" s="234">
        <f t="shared" si="0"/>
        <v>0</v>
      </c>
      <c r="J32" s="121"/>
    </row>
    <row r="33" spans="1:10" ht="15.85" customHeight="1" x14ac:dyDescent="0.25">
      <c r="A33" s="154"/>
      <c r="B33" s="250"/>
      <c r="C33" s="247"/>
      <c r="D33" s="247"/>
      <c r="E33" s="337"/>
      <c r="F33" s="337"/>
      <c r="G33" s="382"/>
      <c r="H33" s="247"/>
      <c r="I33" s="234">
        <f t="shared" si="0"/>
        <v>0</v>
      </c>
      <c r="J33" s="121"/>
    </row>
    <row r="34" spans="1:10" ht="15.85" customHeight="1" x14ac:dyDescent="0.25">
      <c r="A34" s="154"/>
      <c r="B34" s="250"/>
      <c r="C34" s="247"/>
      <c r="D34" s="247"/>
      <c r="E34" s="337"/>
      <c r="F34" s="337"/>
      <c r="G34" s="382"/>
      <c r="H34" s="247"/>
      <c r="I34" s="234">
        <f t="shared" si="0"/>
        <v>0</v>
      </c>
      <c r="J34" s="121"/>
    </row>
    <row r="35" spans="1:10" ht="15.85" customHeight="1" x14ac:dyDescent="0.25">
      <c r="A35" s="154"/>
      <c r="B35" s="250"/>
      <c r="C35" s="247"/>
      <c r="D35" s="247"/>
      <c r="E35" s="337"/>
      <c r="F35" s="337"/>
      <c r="G35" s="382"/>
      <c r="H35" s="247"/>
      <c r="I35" s="234">
        <f t="shared" si="0"/>
        <v>0</v>
      </c>
      <c r="J35" s="121"/>
    </row>
    <row r="36" spans="1:10" ht="15.85" customHeight="1" x14ac:dyDescent="0.25">
      <c r="A36" s="154"/>
      <c r="B36" s="250"/>
      <c r="C36" s="247"/>
      <c r="D36" s="247"/>
      <c r="E36" s="337"/>
      <c r="F36" s="337"/>
      <c r="G36" s="252"/>
      <c r="H36" s="247"/>
      <c r="I36" s="113">
        <f t="shared" ref="I36:I41" si="1">SUM(B36+C36-D36)</f>
        <v>0</v>
      </c>
      <c r="J36" s="121"/>
    </row>
    <row r="37" spans="1:10" ht="15.85" customHeight="1" x14ac:dyDescent="0.25">
      <c r="A37" s="154"/>
      <c r="B37" s="250"/>
      <c r="C37" s="247"/>
      <c r="D37" s="247"/>
      <c r="E37" s="337"/>
      <c r="F37" s="337"/>
      <c r="G37" s="252"/>
      <c r="H37" s="247"/>
      <c r="I37" s="234">
        <f t="shared" si="1"/>
        <v>0</v>
      </c>
      <c r="J37" s="121"/>
    </row>
    <row r="38" spans="1:10" ht="15.85" customHeight="1" x14ac:dyDescent="0.25">
      <c r="A38" s="154"/>
      <c r="B38" s="250"/>
      <c r="C38" s="247"/>
      <c r="D38" s="247"/>
      <c r="E38" s="337"/>
      <c r="F38" s="337"/>
      <c r="G38" s="252"/>
      <c r="H38" s="247"/>
      <c r="I38" s="234">
        <f t="shared" si="1"/>
        <v>0</v>
      </c>
      <c r="J38" s="121"/>
    </row>
    <row r="39" spans="1:10" ht="15.85" customHeight="1" x14ac:dyDescent="0.25">
      <c r="A39" s="154"/>
      <c r="B39" s="250"/>
      <c r="C39" s="247"/>
      <c r="D39" s="247"/>
      <c r="E39" s="337"/>
      <c r="F39" s="337"/>
      <c r="G39" s="252"/>
      <c r="H39" s="247"/>
      <c r="I39" s="113">
        <f t="shared" si="1"/>
        <v>0</v>
      </c>
      <c r="J39" s="121"/>
    </row>
    <row r="40" spans="1:10" ht="15.85" customHeight="1" x14ac:dyDescent="0.25">
      <c r="A40" s="154"/>
      <c r="B40" s="250"/>
      <c r="C40" s="247"/>
      <c r="D40" s="247"/>
      <c r="E40" s="337"/>
      <c r="F40" s="337"/>
      <c r="G40" s="252"/>
      <c r="H40" s="247"/>
      <c r="I40" s="234">
        <f t="shared" si="1"/>
        <v>0</v>
      </c>
      <c r="J40" s="121"/>
    </row>
    <row r="41" spans="1:10" ht="15.85" customHeight="1" x14ac:dyDescent="0.25">
      <c r="A41" s="154"/>
      <c r="B41" s="250"/>
      <c r="C41" s="247"/>
      <c r="D41" s="247"/>
      <c r="E41" s="337"/>
      <c r="F41" s="337"/>
      <c r="G41" s="252"/>
      <c r="H41" s="247"/>
      <c r="I41" s="253">
        <f t="shared" si="1"/>
        <v>0</v>
      </c>
      <c r="J41" s="121"/>
    </row>
    <row r="42" spans="1:10" ht="15.85" customHeight="1" x14ac:dyDescent="0.25">
      <c r="A42" s="254" t="s">
        <v>103</v>
      </c>
      <c r="B42" s="248"/>
      <c r="C42" s="248"/>
      <c r="D42" s="248"/>
      <c r="E42" s="362"/>
      <c r="F42" s="362"/>
      <c r="G42" s="218"/>
      <c r="H42" s="248"/>
      <c r="I42" s="255">
        <f>SUM(I12:I41)</f>
        <v>0</v>
      </c>
      <c r="J42" s="256" t="s">
        <v>0</v>
      </c>
    </row>
    <row r="43" spans="1:10" ht="5.95" customHeight="1" x14ac:dyDescent="0.25">
      <c r="A43" s="257"/>
      <c r="B43" s="248"/>
      <c r="C43" s="248"/>
      <c r="D43" s="248"/>
      <c r="E43" s="362"/>
      <c r="F43" s="362"/>
      <c r="G43" s="218"/>
      <c r="H43" s="248"/>
      <c r="I43" s="258"/>
      <c r="J43" s="256"/>
    </row>
    <row r="44" spans="1:10" ht="15.85" customHeight="1" x14ac:dyDescent="0.25">
      <c r="A44" s="254" t="s">
        <v>110</v>
      </c>
      <c r="B44" s="259"/>
      <c r="C44" s="248"/>
      <c r="D44" s="248"/>
      <c r="E44" s="362"/>
      <c r="F44" s="362"/>
      <c r="G44" s="218"/>
      <c r="H44" s="218"/>
      <c r="I44" s="113">
        <f t="shared" ref="I44:I49" si="2">SUM(B44+C44-D44)</f>
        <v>0</v>
      </c>
      <c r="J44" s="121"/>
    </row>
    <row r="45" spans="1:10" ht="15.85" customHeight="1" x14ac:dyDescent="0.25">
      <c r="A45" s="154" t="s">
        <v>0</v>
      </c>
      <c r="B45" s="250"/>
      <c r="C45" s="247"/>
      <c r="D45" s="247"/>
      <c r="E45" s="337"/>
      <c r="F45" s="337"/>
      <c r="G45" s="252"/>
      <c r="H45" s="247"/>
      <c r="I45" s="113">
        <f t="shared" si="2"/>
        <v>0</v>
      </c>
      <c r="J45" s="121"/>
    </row>
    <row r="46" spans="1:10" ht="15.85" customHeight="1" x14ac:dyDescent="0.25">
      <c r="A46" s="154"/>
      <c r="B46" s="250"/>
      <c r="C46" s="247"/>
      <c r="D46" s="247"/>
      <c r="E46" s="337"/>
      <c r="F46" s="337"/>
      <c r="G46" s="252"/>
      <c r="H46" s="247"/>
      <c r="I46" s="113">
        <f t="shared" si="2"/>
        <v>0</v>
      </c>
      <c r="J46" s="121"/>
    </row>
    <row r="47" spans="1:10" ht="15.85" customHeight="1" x14ac:dyDescent="0.25">
      <c r="A47" s="154"/>
      <c r="B47" s="250"/>
      <c r="C47" s="247"/>
      <c r="D47" s="247"/>
      <c r="E47" s="337"/>
      <c r="F47" s="337"/>
      <c r="G47" s="252"/>
      <c r="H47" s="247"/>
      <c r="I47" s="113">
        <f t="shared" si="2"/>
        <v>0</v>
      </c>
      <c r="J47" s="121"/>
    </row>
    <row r="48" spans="1:10" ht="15.85" customHeight="1" x14ac:dyDescent="0.25">
      <c r="A48" s="154"/>
      <c r="B48" s="250"/>
      <c r="C48" s="247"/>
      <c r="D48" s="247"/>
      <c r="E48" s="337"/>
      <c r="F48" s="337"/>
      <c r="G48" s="252"/>
      <c r="H48" s="247"/>
      <c r="I48" s="113">
        <f t="shared" si="2"/>
        <v>0</v>
      </c>
      <c r="J48" s="121"/>
    </row>
    <row r="49" spans="1:10" ht="15.85" customHeight="1" x14ac:dyDescent="0.25">
      <c r="A49" s="154"/>
      <c r="B49" s="250"/>
      <c r="C49" s="247"/>
      <c r="D49" s="247"/>
      <c r="E49" s="337"/>
      <c r="F49" s="337"/>
      <c r="G49" s="252"/>
      <c r="H49" s="247"/>
      <c r="I49" s="113">
        <f t="shared" si="2"/>
        <v>0</v>
      </c>
      <c r="J49" s="121"/>
    </row>
    <row r="50" spans="1:10" ht="15.85" customHeight="1" x14ac:dyDescent="0.25">
      <c r="A50" s="154"/>
      <c r="B50" s="250"/>
      <c r="C50" s="247"/>
      <c r="D50" s="247"/>
      <c r="E50" s="337"/>
      <c r="F50" s="337"/>
      <c r="G50" s="382"/>
      <c r="H50" s="247"/>
      <c r="I50" s="113">
        <f t="shared" ref="I50" si="3">SUM(B50+C50-D50)</f>
        <v>0</v>
      </c>
      <c r="J50" s="121"/>
    </row>
    <row r="51" spans="1:10" ht="15.85" customHeight="1" x14ac:dyDescent="0.25">
      <c r="A51" s="154"/>
      <c r="B51" s="250"/>
      <c r="C51" s="247"/>
      <c r="D51" s="247"/>
      <c r="E51" s="337"/>
      <c r="F51" s="337"/>
      <c r="G51" s="415"/>
      <c r="H51" s="247"/>
      <c r="I51" s="113">
        <f t="shared" ref="I51:I58" si="4">SUM(B51+C51-D51)</f>
        <v>0</v>
      </c>
      <c r="J51" s="121"/>
    </row>
    <row r="52" spans="1:10" ht="15.85" customHeight="1" x14ac:dyDescent="0.25">
      <c r="A52" s="154"/>
      <c r="B52" s="250"/>
      <c r="C52" s="247"/>
      <c r="D52" s="247"/>
      <c r="E52" s="337"/>
      <c r="F52" s="337"/>
      <c r="G52" s="415"/>
      <c r="H52" s="247"/>
      <c r="I52" s="113">
        <f t="shared" si="4"/>
        <v>0</v>
      </c>
      <c r="J52" s="121"/>
    </row>
    <row r="53" spans="1:10" ht="15.85" customHeight="1" x14ac:dyDescent="0.25">
      <c r="A53" s="154"/>
      <c r="B53" s="250"/>
      <c r="C53" s="247"/>
      <c r="D53" s="247"/>
      <c r="E53" s="337"/>
      <c r="F53" s="337"/>
      <c r="G53" s="415"/>
      <c r="H53" s="247"/>
      <c r="I53" s="113">
        <f t="shared" si="4"/>
        <v>0</v>
      </c>
      <c r="J53" s="121"/>
    </row>
    <row r="54" spans="1:10" ht="15.85" customHeight="1" x14ac:dyDescent="0.25">
      <c r="A54" s="154"/>
      <c r="B54" s="250"/>
      <c r="C54" s="247"/>
      <c r="D54" s="247"/>
      <c r="E54" s="337"/>
      <c r="F54" s="337"/>
      <c r="G54" s="415"/>
      <c r="H54" s="247"/>
      <c r="I54" s="113">
        <f t="shared" si="4"/>
        <v>0</v>
      </c>
      <c r="J54" s="121"/>
    </row>
    <row r="55" spans="1:10" ht="15.85" customHeight="1" x14ac:dyDescent="0.25">
      <c r="A55" s="154"/>
      <c r="B55" s="250"/>
      <c r="C55" s="247"/>
      <c r="D55" s="247"/>
      <c r="E55" s="337"/>
      <c r="F55" s="337"/>
      <c r="G55" s="415"/>
      <c r="H55" s="247"/>
      <c r="I55" s="113">
        <f t="shared" si="4"/>
        <v>0</v>
      </c>
      <c r="J55" s="121"/>
    </row>
    <row r="56" spans="1:10" ht="15.85" customHeight="1" x14ac:dyDescent="0.25">
      <c r="A56" s="154"/>
      <c r="B56" s="250"/>
      <c r="C56" s="247"/>
      <c r="D56" s="247"/>
      <c r="E56" s="337"/>
      <c r="F56" s="337"/>
      <c r="G56" s="415"/>
      <c r="H56" s="247"/>
      <c r="I56" s="113">
        <f t="shared" si="4"/>
        <v>0</v>
      </c>
      <c r="J56" s="121"/>
    </row>
    <row r="57" spans="1:10" ht="15.85" customHeight="1" x14ac:dyDescent="0.25">
      <c r="A57" s="154"/>
      <c r="B57" s="250"/>
      <c r="C57" s="247"/>
      <c r="D57" s="247"/>
      <c r="E57" s="337"/>
      <c r="F57" s="337"/>
      <c r="G57" s="415"/>
      <c r="H57" s="247"/>
      <c r="I57" s="113">
        <f t="shared" si="4"/>
        <v>0</v>
      </c>
      <c r="J57" s="121"/>
    </row>
    <row r="58" spans="1:10" ht="15.85" customHeight="1" x14ac:dyDescent="0.25">
      <c r="A58" s="154"/>
      <c r="B58" s="250"/>
      <c r="C58" s="247"/>
      <c r="D58" s="247"/>
      <c r="E58" s="337"/>
      <c r="F58" s="337"/>
      <c r="G58" s="415"/>
      <c r="H58" s="247"/>
      <c r="I58" s="113">
        <f t="shared" si="4"/>
        <v>0</v>
      </c>
      <c r="J58" s="121"/>
    </row>
    <row r="59" spans="1:10" ht="15.85" customHeight="1" x14ac:dyDescent="0.25">
      <c r="A59" s="154"/>
      <c r="B59" s="250"/>
      <c r="C59" s="247"/>
      <c r="D59" s="247"/>
      <c r="E59" s="337"/>
      <c r="F59" s="337"/>
      <c r="G59" s="415"/>
      <c r="H59" s="247"/>
      <c r="I59" s="113">
        <f t="shared" ref="I59:I72" si="5">SUM(B59+C59-D59)</f>
        <v>0</v>
      </c>
      <c r="J59" s="121"/>
    </row>
    <row r="60" spans="1:10" ht="15.85" customHeight="1" x14ac:dyDescent="0.25">
      <c r="A60" s="154"/>
      <c r="B60" s="250"/>
      <c r="C60" s="247"/>
      <c r="D60" s="247"/>
      <c r="E60" s="337"/>
      <c r="F60" s="337"/>
      <c r="G60" s="415"/>
      <c r="H60" s="247"/>
      <c r="I60" s="113">
        <f t="shared" si="5"/>
        <v>0</v>
      </c>
      <c r="J60" s="121"/>
    </row>
    <row r="61" spans="1:10" ht="15.85" customHeight="1" x14ac:dyDescent="0.25">
      <c r="A61" s="154"/>
      <c r="B61" s="250"/>
      <c r="C61" s="247"/>
      <c r="D61" s="247"/>
      <c r="E61" s="337"/>
      <c r="F61" s="337"/>
      <c r="G61" s="415"/>
      <c r="H61" s="247"/>
      <c r="I61" s="113">
        <f>SUM(B61+C61-D61)</f>
        <v>0</v>
      </c>
      <c r="J61" s="121"/>
    </row>
    <row r="62" spans="1:10" ht="15.85" customHeight="1" x14ac:dyDescent="0.25">
      <c r="A62" s="154"/>
      <c r="B62" s="250"/>
      <c r="C62" s="247"/>
      <c r="D62" s="247"/>
      <c r="E62" s="337"/>
      <c r="F62" s="337"/>
      <c r="G62" s="415"/>
      <c r="H62" s="247"/>
      <c r="I62" s="113">
        <f>SUM(B62+C62-D62)</f>
        <v>0</v>
      </c>
      <c r="J62" s="121"/>
    </row>
    <row r="63" spans="1:10" ht="15.85" customHeight="1" x14ac:dyDescent="0.25">
      <c r="A63" s="154"/>
      <c r="B63" s="250"/>
      <c r="C63" s="247"/>
      <c r="D63" s="247"/>
      <c r="E63" s="337"/>
      <c r="F63" s="337"/>
      <c r="G63" s="415"/>
      <c r="H63" s="247"/>
      <c r="I63" s="113">
        <f>SUM(B63+C63-D63)</f>
        <v>0</v>
      </c>
      <c r="J63" s="121"/>
    </row>
    <row r="64" spans="1:10" ht="15.85" customHeight="1" x14ac:dyDescent="0.25">
      <c r="A64" s="154"/>
      <c r="B64" s="250"/>
      <c r="C64" s="247"/>
      <c r="D64" s="247"/>
      <c r="E64" s="337"/>
      <c r="F64" s="337"/>
      <c r="G64" s="415"/>
      <c r="H64" s="247"/>
      <c r="I64" s="113">
        <f>SUM(B64+C64-D64)</f>
        <v>0</v>
      </c>
      <c r="J64" s="121"/>
    </row>
    <row r="65" spans="1:10" ht="15.85" customHeight="1" x14ac:dyDescent="0.25">
      <c r="A65" s="154"/>
      <c r="B65" s="250"/>
      <c r="C65" s="247"/>
      <c r="D65" s="247"/>
      <c r="E65" s="337"/>
      <c r="F65" s="337"/>
      <c r="G65" s="415"/>
      <c r="H65" s="247"/>
      <c r="I65" s="113">
        <f t="shared" si="5"/>
        <v>0</v>
      </c>
      <c r="J65" s="121"/>
    </row>
    <row r="66" spans="1:10" ht="15.85" customHeight="1" x14ac:dyDescent="0.25">
      <c r="A66" s="154"/>
      <c r="B66" s="250"/>
      <c r="C66" s="247"/>
      <c r="D66" s="247"/>
      <c r="E66" s="337"/>
      <c r="F66" s="337"/>
      <c r="G66" s="415"/>
      <c r="H66" s="247"/>
      <c r="I66" s="113">
        <f t="shared" si="5"/>
        <v>0</v>
      </c>
      <c r="J66" s="121"/>
    </row>
    <row r="67" spans="1:10" ht="15.85" customHeight="1" x14ac:dyDescent="0.25">
      <c r="A67" s="154"/>
      <c r="B67" s="250"/>
      <c r="C67" s="247"/>
      <c r="D67" s="247"/>
      <c r="E67" s="337"/>
      <c r="F67" s="337"/>
      <c r="G67" s="415"/>
      <c r="H67" s="247"/>
      <c r="I67" s="113">
        <f t="shared" si="5"/>
        <v>0</v>
      </c>
      <c r="J67" s="121"/>
    </row>
    <row r="68" spans="1:10" ht="15.85" customHeight="1" x14ac:dyDescent="0.25">
      <c r="A68" s="154"/>
      <c r="B68" s="250"/>
      <c r="C68" s="247"/>
      <c r="D68" s="247"/>
      <c r="E68" s="337"/>
      <c r="F68" s="337"/>
      <c r="G68" s="415"/>
      <c r="H68" s="247"/>
      <c r="I68" s="113">
        <f t="shared" si="5"/>
        <v>0</v>
      </c>
      <c r="J68" s="121"/>
    </row>
    <row r="69" spans="1:10" ht="15.85" customHeight="1" x14ac:dyDescent="0.25">
      <c r="A69" s="154"/>
      <c r="B69" s="250"/>
      <c r="C69" s="247"/>
      <c r="D69" s="247"/>
      <c r="E69" s="337"/>
      <c r="F69" s="337"/>
      <c r="G69" s="415"/>
      <c r="H69" s="247"/>
      <c r="I69" s="113">
        <f t="shared" si="5"/>
        <v>0</v>
      </c>
      <c r="J69" s="121"/>
    </row>
    <row r="70" spans="1:10" ht="15.85" customHeight="1" x14ac:dyDescent="0.25">
      <c r="A70" s="154"/>
      <c r="B70" s="250"/>
      <c r="C70" s="247"/>
      <c r="D70" s="247"/>
      <c r="E70" s="337"/>
      <c r="F70" s="337"/>
      <c r="G70" s="415"/>
      <c r="H70" s="247"/>
      <c r="I70" s="113">
        <f t="shared" si="5"/>
        <v>0</v>
      </c>
      <c r="J70" s="121"/>
    </row>
    <row r="71" spans="1:10" ht="15.85" customHeight="1" x14ac:dyDescent="0.25">
      <c r="A71" s="154"/>
      <c r="B71" s="250"/>
      <c r="C71" s="247"/>
      <c r="D71" s="247"/>
      <c r="E71" s="337"/>
      <c r="F71" s="337"/>
      <c r="G71" s="415"/>
      <c r="H71" s="247"/>
      <c r="I71" s="113">
        <f t="shared" si="5"/>
        <v>0</v>
      </c>
      <c r="J71" s="121"/>
    </row>
    <row r="72" spans="1:10" ht="15.85" customHeight="1" x14ac:dyDescent="0.25">
      <c r="A72" s="154"/>
      <c r="B72" s="250"/>
      <c r="C72" s="247"/>
      <c r="D72" s="247"/>
      <c r="E72" s="337"/>
      <c r="F72" s="337"/>
      <c r="G72" s="415"/>
      <c r="H72" s="247"/>
      <c r="I72" s="113">
        <f t="shared" si="5"/>
        <v>0</v>
      </c>
      <c r="J72" s="121"/>
    </row>
    <row r="73" spans="1:10" ht="15.85" customHeight="1" x14ac:dyDescent="0.25">
      <c r="A73" s="154"/>
      <c r="B73" s="250"/>
      <c r="C73" s="247"/>
      <c r="D73" s="247"/>
      <c r="E73" s="337"/>
      <c r="F73" s="337"/>
      <c r="G73" s="252"/>
      <c r="H73" s="247"/>
      <c r="I73" s="260">
        <f>SUM(B73+C73-D73)</f>
        <v>0</v>
      </c>
      <c r="J73" s="121"/>
    </row>
    <row r="74" spans="1:10" ht="15.85" customHeight="1" x14ac:dyDescent="0.25">
      <c r="A74" s="254" t="s">
        <v>104</v>
      </c>
      <c r="B74" s="248"/>
      <c r="C74" s="248"/>
      <c r="D74" s="248"/>
      <c r="E74" s="362"/>
      <c r="F74" s="362"/>
      <c r="G74" s="218"/>
      <c r="H74" s="248"/>
      <c r="I74" s="240">
        <f>SUM(I44:I73)</f>
        <v>0</v>
      </c>
      <c r="J74" s="121" t="s">
        <v>0</v>
      </c>
    </row>
    <row r="75" spans="1:10" ht="5.95" customHeight="1" x14ac:dyDescent="0.25">
      <c r="A75" s="257"/>
      <c r="B75" s="248"/>
      <c r="C75" s="248"/>
      <c r="D75" s="248"/>
      <c r="E75" s="362"/>
      <c r="F75" s="362"/>
      <c r="G75" s="218"/>
      <c r="H75" s="248"/>
      <c r="I75" s="258"/>
      <c r="J75" s="256"/>
    </row>
    <row r="76" spans="1:10" ht="15.85" customHeight="1" x14ac:dyDescent="0.25">
      <c r="A76" s="154" t="s">
        <v>109</v>
      </c>
      <c r="B76" s="259"/>
      <c r="C76" s="248"/>
      <c r="D76" s="248"/>
      <c r="E76" s="362"/>
      <c r="F76" s="362"/>
      <c r="G76" s="218"/>
      <c r="H76" s="218"/>
      <c r="I76" s="113">
        <f t="shared" ref="I76:I197" si="6">SUM(B76+C76-D76)</f>
        <v>0</v>
      </c>
      <c r="J76" s="121"/>
    </row>
    <row r="77" spans="1:10" ht="15.85" customHeight="1" x14ac:dyDescent="0.25">
      <c r="A77" s="154"/>
      <c r="B77" s="250"/>
      <c r="C77" s="247"/>
      <c r="D77" s="247"/>
      <c r="E77" s="363"/>
      <c r="F77" s="363"/>
      <c r="G77" s="262"/>
      <c r="H77" s="247"/>
      <c r="I77" s="113">
        <f t="shared" si="6"/>
        <v>0</v>
      </c>
      <c r="J77" s="121"/>
    </row>
    <row r="78" spans="1:10" ht="15.85" customHeight="1" x14ac:dyDescent="0.25">
      <c r="A78" s="154"/>
      <c r="B78" s="250"/>
      <c r="C78" s="247"/>
      <c r="D78" s="247"/>
      <c r="E78" s="363"/>
      <c r="F78" s="363"/>
      <c r="G78" s="262"/>
      <c r="H78" s="247"/>
      <c r="I78" s="113">
        <f t="shared" si="6"/>
        <v>0</v>
      </c>
      <c r="J78" s="121"/>
    </row>
    <row r="79" spans="1:10" ht="15.85" customHeight="1" x14ac:dyDescent="0.25">
      <c r="A79" s="154"/>
      <c r="B79" s="250"/>
      <c r="C79" s="247"/>
      <c r="D79" s="247"/>
      <c r="E79" s="363"/>
      <c r="F79" s="363"/>
      <c r="G79" s="262"/>
      <c r="H79" s="247"/>
      <c r="I79" s="113">
        <f t="shared" si="6"/>
        <v>0</v>
      </c>
      <c r="J79" s="121"/>
    </row>
    <row r="80" spans="1:10" ht="15.85" customHeight="1" x14ac:dyDescent="0.25">
      <c r="A80" s="154"/>
      <c r="B80" s="250"/>
      <c r="C80" s="247"/>
      <c r="D80" s="247"/>
      <c r="E80" s="363"/>
      <c r="F80" s="363"/>
      <c r="G80" s="262"/>
      <c r="H80" s="247"/>
      <c r="I80" s="113">
        <f>SUM(B80+C80-D80)</f>
        <v>0</v>
      </c>
      <c r="J80" s="121"/>
    </row>
    <row r="81" spans="1:10" ht="15.85" customHeight="1" x14ac:dyDescent="0.25">
      <c r="A81" s="154"/>
      <c r="B81" s="250"/>
      <c r="C81" s="247"/>
      <c r="D81" s="247"/>
      <c r="E81" s="363"/>
      <c r="F81" s="363"/>
      <c r="G81" s="262"/>
      <c r="H81" s="247"/>
      <c r="I81" s="113">
        <f>SUM(B81+C81-D81)</f>
        <v>0</v>
      </c>
      <c r="J81" s="121"/>
    </row>
    <row r="82" spans="1:10" ht="15.85" customHeight="1" x14ac:dyDescent="0.25">
      <c r="A82" s="154"/>
      <c r="B82" s="250"/>
      <c r="C82" s="247"/>
      <c r="D82" s="247"/>
      <c r="E82" s="363"/>
      <c r="F82" s="363"/>
      <c r="G82" s="262"/>
      <c r="H82" s="247"/>
      <c r="I82" s="113">
        <f>SUM(B82+C82-D82)</f>
        <v>0</v>
      </c>
      <c r="J82" s="121"/>
    </row>
    <row r="83" spans="1:10" ht="15.85" customHeight="1" x14ac:dyDescent="0.25">
      <c r="A83" s="154"/>
      <c r="B83" s="250"/>
      <c r="C83" s="247"/>
      <c r="D83" s="247"/>
      <c r="E83" s="337"/>
      <c r="F83" s="337"/>
      <c r="G83" s="252"/>
      <c r="H83" s="247"/>
      <c r="I83" s="113">
        <f t="shared" si="6"/>
        <v>0</v>
      </c>
      <c r="J83" s="121"/>
    </row>
    <row r="84" spans="1:10" ht="15.85" customHeight="1" x14ac:dyDescent="0.25">
      <c r="A84" s="154"/>
      <c r="B84" s="250"/>
      <c r="C84" s="247"/>
      <c r="D84" s="247"/>
      <c r="E84" s="337"/>
      <c r="F84" s="337"/>
      <c r="G84" s="252"/>
      <c r="H84" s="247"/>
      <c r="I84" s="113">
        <f t="shared" si="6"/>
        <v>0</v>
      </c>
      <c r="J84" s="121"/>
    </row>
    <row r="85" spans="1:10" ht="15.85" customHeight="1" x14ac:dyDescent="0.25">
      <c r="A85" s="154"/>
      <c r="B85" s="250"/>
      <c r="C85" s="247"/>
      <c r="D85" s="247"/>
      <c r="E85" s="337"/>
      <c r="F85" s="337"/>
      <c r="G85" s="252"/>
      <c r="H85" s="247"/>
      <c r="I85" s="263">
        <f t="shared" si="6"/>
        <v>0</v>
      </c>
      <c r="J85" s="121"/>
    </row>
    <row r="86" spans="1:10" ht="15.85" customHeight="1" x14ac:dyDescent="0.25">
      <c r="A86" s="154" t="s">
        <v>105</v>
      </c>
      <c r="B86" s="248"/>
      <c r="C86" s="248"/>
      <c r="D86" s="248"/>
      <c r="E86" s="362"/>
      <c r="F86" s="362"/>
      <c r="G86" s="218"/>
      <c r="H86" s="248"/>
      <c r="I86" s="240">
        <f>SUM(I76:I85)</f>
        <v>0</v>
      </c>
      <c r="J86" s="121" t="s">
        <v>0</v>
      </c>
    </row>
    <row r="87" spans="1:10" ht="5.95" customHeight="1" x14ac:dyDescent="0.25">
      <c r="A87" s="257"/>
      <c r="B87" s="248"/>
      <c r="C87" s="248"/>
      <c r="D87" s="248"/>
      <c r="E87" s="362"/>
      <c r="F87" s="362"/>
      <c r="G87" s="218"/>
      <c r="H87" s="248"/>
      <c r="I87" s="258"/>
      <c r="J87" s="256"/>
    </row>
    <row r="88" spans="1:10" ht="15.85" customHeight="1" x14ac:dyDescent="0.25">
      <c r="A88" s="254" t="s">
        <v>272</v>
      </c>
      <c r="B88" s="231">
        <f>SUM(B12:B86)</f>
        <v>0</v>
      </c>
      <c r="C88" s="231">
        <f>SUM(C12:C86)</f>
        <v>0</v>
      </c>
      <c r="D88" s="231">
        <f>SUM(D12:D86)</f>
        <v>0</v>
      </c>
      <c r="E88" s="362" t="s">
        <v>0</v>
      </c>
      <c r="F88" s="362" t="s">
        <v>0</v>
      </c>
      <c r="G88" s="218" t="s">
        <v>0</v>
      </c>
      <c r="H88" s="231">
        <f>SUM(H12:H86)</f>
        <v>0</v>
      </c>
      <c r="I88" s="231">
        <f>SUM(I42+I74+I86)</f>
        <v>0</v>
      </c>
      <c r="J88" s="264">
        <f>I88</f>
        <v>0</v>
      </c>
    </row>
    <row r="89" spans="1:10" ht="5.95" customHeight="1" x14ac:dyDescent="0.25">
      <c r="A89" s="257"/>
      <c r="B89" s="248"/>
      <c r="C89" s="248"/>
      <c r="D89" s="248"/>
      <c r="E89" s="362"/>
      <c r="F89" s="362"/>
      <c r="G89" s="218"/>
      <c r="H89" s="248"/>
      <c r="I89" s="258"/>
      <c r="J89" s="256"/>
    </row>
    <row r="90" spans="1:10" ht="15.85" customHeight="1" x14ac:dyDescent="0.25">
      <c r="A90" s="254" t="s">
        <v>108</v>
      </c>
      <c r="B90" s="247"/>
      <c r="C90" s="248"/>
      <c r="D90" s="248"/>
      <c r="E90" s="362"/>
      <c r="F90" s="362"/>
      <c r="G90" s="218"/>
      <c r="H90" s="218"/>
      <c r="I90" s="113">
        <f t="shared" si="6"/>
        <v>0</v>
      </c>
      <c r="J90" s="121"/>
    </row>
    <row r="91" spans="1:10" ht="15.85" customHeight="1" x14ac:dyDescent="0.25">
      <c r="A91" s="154"/>
      <c r="B91" s="250"/>
      <c r="C91" s="247"/>
      <c r="D91" s="247"/>
      <c r="E91" s="337"/>
      <c r="F91" s="337"/>
      <c r="G91" s="252"/>
      <c r="H91" s="247"/>
      <c r="I91" s="113">
        <f t="shared" si="6"/>
        <v>0</v>
      </c>
      <c r="J91" s="121"/>
    </row>
    <row r="92" spans="1:10" ht="15.85" customHeight="1" x14ac:dyDescent="0.25">
      <c r="A92" s="154"/>
      <c r="B92" s="250"/>
      <c r="C92" s="247"/>
      <c r="D92" s="247"/>
      <c r="E92" s="337"/>
      <c r="F92" s="337"/>
      <c r="G92" s="252"/>
      <c r="H92" s="247"/>
      <c r="I92" s="113">
        <f t="shared" si="6"/>
        <v>0</v>
      </c>
      <c r="J92" s="121"/>
    </row>
    <row r="93" spans="1:10" ht="15.85" customHeight="1" x14ac:dyDescent="0.25">
      <c r="A93" s="154"/>
      <c r="B93" s="250"/>
      <c r="C93" s="247"/>
      <c r="D93" s="247"/>
      <c r="E93" s="337"/>
      <c r="F93" s="337"/>
      <c r="G93" s="252"/>
      <c r="H93" s="247"/>
      <c r="I93" s="113">
        <f t="shared" si="6"/>
        <v>0</v>
      </c>
      <c r="J93" s="121"/>
    </row>
    <row r="94" spans="1:10" ht="15.85" customHeight="1" x14ac:dyDescent="0.25">
      <c r="A94" s="154"/>
      <c r="B94" s="250"/>
      <c r="C94" s="247"/>
      <c r="D94" s="247"/>
      <c r="E94" s="337"/>
      <c r="F94" s="337"/>
      <c r="G94" s="252"/>
      <c r="H94" s="247"/>
      <c r="I94" s="113">
        <f t="shared" ref="I94:I98" si="7">SUM(B94+C94-D94)</f>
        <v>0</v>
      </c>
      <c r="J94" s="121"/>
    </row>
    <row r="95" spans="1:10" ht="15.85" customHeight="1" x14ac:dyDescent="0.25">
      <c r="A95" s="154"/>
      <c r="B95" s="250"/>
      <c r="C95" s="247"/>
      <c r="D95" s="247"/>
      <c r="E95" s="337"/>
      <c r="F95" s="337"/>
      <c r="G95" s="252"/>
      <c r="H95" s="247"/>
      <c r="I95" s="113">
        <f t="shared" si="7"/>
        <v>0</v>
      </c>
      <c r="J95" s="121"/>
    </row>
    <row r="96" spans="1:10" ht="15.85" customHeight="1" x14ac:dyDescent="0.25">
      <c r="A96" s="154"/>
      <c r="B96" s="250"/>
      <c r="C96" s="247"/>
      <c r="D96" s="247"/>
      <c r="E96" s="337"/>
      <c r="F96" s="337"/>
      <c r="G96" s="252"/>
      <c r="H96" s="247"/>
      <c r="I96" s="113">
        <f t="shared" si="7"/>
        <v>0</v>
      </c>
      <c r="J96" s="121"/>
    </row>
    <row r="97" spans="1:10" ht="15.85" customHeight="1" x14ac:dyDescent="0.25">
      <c r="A97" s="154"/>
      <c r="B97" s="250"/>
      <c r="C97" s="247"/>
      <c r="D97" s="247"/>
      <c r="E97" s="337"/>
      <c r="F97" s="337"/>
      <c r="G97" s="252"/>
      <c r="H97" s="247"/>
      <c r="I97" s="113">
        <f t="shared" si="7"/>
        <v>0</v>
      </c>
      <c r="J97" s="121"/>
    </row>
    <row r="98" spans="1:10" ht="15.85" customHeight="1" x14ac:dyDescent="0.25">
      <c r="A98" s="154"/>
      <c r="B98" s="250"/>
      <c r="C98" s="247"/>
      <c r="D98" s="247"/>
      <c r="E98" s="337"/>
      <c r="F98" s="337"/>
      <c r="G98" s="252"/>
      <c r="H98" s="247"/>
      <c r="I98" s="113">
        <f t="shared" si="7"/>
        <v>0</v>
      </c>
      <c r="J98" s="121"/>
    </row>
    <row r="99" spans="1:10" ht="15.85" customHeight="1" x14ac:dyDescent="0.25">
      <c r="A99" s="154"/>
      <c r="B99" s="250"/>
      <c r="C99" s="247"/>
      <c r="D99" s="247"/>
      <c r="E99" s="337"/>
      <c r="F99" s="337"/>
      <c r="G99" s="252"/>
      <c r="H99" s="247"/>
      <c r="I99" s="113">
        <f t="shared" si="6"/>
        <v>0</v>
      </c>
      <c r="J99" s="121"/>
    </row>
    <row r="100" spans="1:10" ht="15.85" customHeight="1" x14ac:dyDescent="0.25">
      <c r="A100" s="154"/>
      <c r="B100" s="250"/>
      <c r="C100" s="247"/>
      <c r="D100" s="247"/>
      <c r="E100" s="337"/>
      <c r="F100" s="337"/>
      <c r="G100" s="382"/>
      <c r="H100" s="247"/>
      <c r="I100" s="113">
        <f t="shared" si="6"/>
        <v>0</v>
      </c>
      <c r="J100" s="121"/>
    </row>
    <row r="101" spans="1:10" ht="15.85" customHeight="1" x14ac:dyDescent="0.25">
      <c r="A101" s="154"/>
      <c r="B101" s="250"/>
      <c r="C101" s="247"/>
      <c r="D101" s="247"/>
      <c r="E101" s="337"/>
      <c r="F101" s="337"/>
      <c r="G101" s="382"/>
      <c r="H101" s="247"/>
      <c r="I101" s="113">
        <f t="shared" si="6"/>
        <v>0</v>
      </c>
      <c r="J101" s="121"/>
    </row>
    <row r="102" spans="1:10" ht="15.85" customHeight="1" x14ac:dyDescent="0.25">
      <c r="A102" s="154"/>
      <c r="B102" s="250"/>
      <c r="C102" s="247"/>
      <c r="D102" s="247"/>
      <c r="E102" s="337"/>
      <c r="F102" s="337"/>
      <c r="G102" s="382"/>
      <c r="H102" s="247"/>
      <c r="I102" s="113">
        <f t="shared" si="6"/>
        <v>0</v>
      </c>
      <c r="J102" s="121"/>
    </row>
    <row r="103" spans="1:10" ht="15.85" customHeight="1" x14ac:dyDescent="0.25">
      <c r="A103" s="154"/>
      <c r="B103" s="250"/>
      <c r="C103" s="247"/>
      <c r="D103" s="247"/>
      <c r="E103" s="337"/>
      <c r="F103" s="337"/>
      <c r="G103" s="382"/>
      <c r="H103" s="247"/>
      <c r="I103" s="113">
        <f t="shared" si="6"/>
        <v>0</v>
      </c>
      <c r="J103" s="121"/>
    </row>
    <row r="104" spans="1:10" ht="15.85" customHeight="1" x14ac:dyDescent="0.25">
      <c r="A104" s="154"/>
      <c r="B104" s="250"/>
      <c r="C104" s="247"/>
      <c r="D104" s="247"/>
      <c r="E104" s="337"/>
      <c r="F104" s="337"/>
      <c r="G104" s="382"/>
      <c r="H104" s="247"/>
      <c r="I104" s="113">
        <f t="shared" si="6"/>
        <v>0</v>
      </c>
      <c r="J104" s="121"/>
    </row>
    <row r="105" spans="1:10" ht="15.85" customHeight="1" x14ac:dyDescent="0.25">
      <c r="A105" s="154"/>
      <c r="B105" s="250"/>
      <c r="C105" s="247"/>
      <c r="D105" s="247"/>
      <c r="E105" s="337"/>
      <c r="F105" s="337"/>
      <c r="G105" s="382"/>
      <c r="H105" s="247"/>
      <c r="I105" s="113">
        <f t="shared" si="6"/>
        <v>0</v>
      </c>
      <c r="J105" s="121"/>
    </row>
    <row r="106" spans="1:10" ht="15.85" customHeight="1" x14ac:dyDescent="0.25">
      <c r="A106" s="154"/>
      <c r="B106" s="250"/>
      <c r="C106" s="247"/>
      <c r="D106" s="247"/>
      <c r="E106" s="337"/>
      <c r="F106" s="337"/>
      <c r="G106" s="382"/>
      <c r="H106" s="247"/>
      <c r="I106" s="113">
        <f t="shared" si="6"/>
        <v>0</v>
      </c>
      <c r="J106" s="121"/>
    </row>
    <row r="107" spans="1:10" ht="15.85" customHeight="1" x14ac:dyDescent="0.25">
      <c r="A107" s="154"/>
      <c r="B107" s="250"/>
      <c r="C107" s="247"/>
      <c r="D107" s="247"/>
      <c r="E107" s="337"/>
      <c r="F107" s="337"/>
      <c r="G107" s="382"/>
      <c r="H107" s="247"/>
      <c r="I107" s="113">
        <f t="shared" si="6"/>
        <v>0</v>
      </c>
      <c r="J107" s="121"/>
    </row>
    <row r="108" spans="1:10" ht="15.85" customHeight="1" x14ac:dyDescent="0.25">
      <c r="A108" s="154"/>
      <c r="B108" s="250"/>
      <c r="C108" s="247"/>
      <c r="D108" s="247"/>
      <c r="E108" s="337"/>
      <c r="F108" s="337"/>
      <c r="G108" s="382"/>
      <c r="H108" s="247"/>
      <c r="I108" s="113">
        <f t="shared" si="6"/>
        <v>0</v>
      </c>
      <c r="J108" s="121"/>
    </row>
    <row r="109" spans="1:10" ht="15.85" customHeight="1" x14ac:dyDescent="0.25">
      <c r="A109" s="154"/>
      <c r="B109" s="250"/>
      <c r="C109" s="247"/>
      <c r="D109" s="247"/>
      <c r="E109" s="337"/>
      <c r="F109" s="337"/>
      <c r="G109" s="382"/>
      <c r="H109" s="247"/>
      <c r="I109" s="113">
        <f t="shared" si="6"/>
        <v>0</v>
      </c>
      <c r="J109" s="121"/>
    </row>
    <row r="110" spans="1:10" ht="15.85" customHeight="1" x14ac:dyDescent="0.25">
      <c r="A110" s="154"/>
      <c r="B110" s="250"/>
      <c r="C110" s="247"/>
      <c r="D110" s="247"/>
      <c r="E110" s="337"/>
      <c r="F110" s="337"/>
      <c r="G110" s="382"/>
      <c r="H110" s="247"/>
      <c r="I110" s="113">
        <f t="shared" si="6"/>
        <v>0</v>
      </c>
      <c r="J110" s="121"/>
    </row>
    <row r="111" spans="1:10" ht="15.85" customHeight="1" x14ac:dyDescent="0.25">
      <c r="A111" s="154"/>
      <c r="B111" s="250"/>
      <c r="C111" s="247"/>
      <c r="D111" s="247"/>
      <c r="E111" s="337"/>
      <c r="F111" s="337"/>
      <c r="G111" s="382"/>
      <c r="H111" s="247"/>
      <c r="I111" s="113">
        <f t="shared" si="6"/>
        <v>0</v>
      </c>
      <c r="J111" s="121"/>
    </row>
    <row r="112" spans="1:10" ht="15.85" customHeight="1" x14ac:dyDescent="0.25">
      <c r="A112" s="154"/>
      <c r="B112" s="250"/>
      <c r="C112" s="247"/>
      <c r="D112" s="247"/>
      <c r="E112" s="337"/>
      <c r="F112" s="337"/>
      <c r="G112" s="382"/>
      <c r="H112" s="247"/>
      <c r="I112" s="113">
        <f t="shared" si="6"/>
        <v>0</v>
      </c>
      <c r="J112" s="121"/>
    </row>
    <row r="113" spans="1:10" ht="15.85" customHeight="1" x14ac:dyDescent="0.25">
      <c r="A113" s="154"/>
      <c r="B113" s="250"/>
      <c r="C113" s="247"/>
      <c r="D113" s="247"/>
      <c r="E113" s="337"/>
      <c r="F113" s="337"/>
      <c r="G113" s="382"/>
      <c r="H113" s="247"/>
      <c r="I113" s="113">
        <f t="shared" si="6"/>
        <v>0</v>
      </c>
      <c r="J113" s="121"/>
    </row>
    <row r="114" spans="1:10" ht="15.85" customHeight="1" x14ac:dyDescent="0.25">
      <c r="A114" s="154"/>
      <c r="B114" s="250"/>
      <c r="C114" s="247"/>
      <c r="D114" s="247"/>
      <c r="E114" s="337"/>
      <c r="F114" s="337"/>
      <c r="G114" s="382"/>
      <c r="H114" s="247"/>
      <c r="I114" s="113">
        <f t="shared" si="6"/>
        <v>0</v>
      </c>
      <c r="J114" s="121"/>
    </row>
    <row r="115" spans="1:10" ht="15.85" customHeight="1" x14ac:dyDescent="0.25">
      <c r="A115" s="154"/>
      <c r="B115" s="250"/>
      <c r="C115" s="247"/>
      <c r="D115" s="247"/>
      <c r="E115" s="337"/>
      <c r="F115" s="337"/>
      <c r="G115" s="382"/>
      <c r="H115" s="247"/>
      <c r="I115" s="113">
        <f t="shared" si="6"/>
        <v>0</v>
      </c>
      <c r="J115" s="121"/>
    </row>
    <row r="116" spans="1:10" ht="15.85" customHeight="1" x14ac:dyDescent="0.25">
      <c r="A116" s="154"/>
      <c r="B116" s="250"/>
      <c r="C116" s="247"/>
      <c r="D116" s="247"/>
      <c r="E116" s="337"/>
      <c r="F116" s="337"/>
      <c r="G116" s="382"/>
      <c r="H116" s="247"/>
      <c r="I116" s="113">
        <f t="shared" si="6"/>
        <v>0</v>
      </c>
      <c r="J116" s="121"/>
    </row>
    <row r="117" spans="1:10" ht="15.85" customHeight="1" x14ac:dyDescent="0.25">
      <c r="A117" s="154"/>
      <c r="B117" s="250"/>
      <c r="C117" s="247"/>
      <c r="D117" s="247"/>
      <c r="E117" s="337"/>
      <c r="F117" s="337"/>
      <c r="G117" s="382"/>
      <c r="H117" s="247"/>
      <c r="I117" s="113">
        <f t="shared" si="6"/>
        <v>0</v>
      </c>
      <c r="J117" s="121"/>
    </row>
    <row r="118" spans="1:10" ht="15.85" customHeight="1" x14ac:dyDescent="0.25">
      <c r="A118" s="154"/>
      <c r="B118" s="250"/>
      <c r="C118" s="247"/>
      <c r="D118" s="247"/>
      <c r="E118" s="337"/>
      <c r="F118" s="337"/>
      <c r="G118" s="382"/>
      <c r="H118" s="247"/>
      <c r="I118" s="113">
        <f t="shared" si="6"/>
        <v>0</v>
      </c>
      <c r="J118" s="121"/>
    </row>
    <row r="119" spans="1:10" ht="15.85" customHeight="1" x14ac:dyDescent="0.25">
      <c r="A119" s="154"/>
      <c r="B119" s="250"/>
      <c r="C119" s="247"/>
      <c r="D119" s="247"/>
      <c r="E119" s="337"/>
      <c r="F119" s="337"/>
      <c r="G119" s="382"/>
      <c r="H119" s="247"/>
      <c r="I119" s="113">
        <f t="shared" si="6"/>
        <v>0</v>
      </c>
      <c r="J119" s="121"/>
    </row>
    <row r="120" spans="1:10" ht="15.85" customHeight="1" x14ac:dyDescent="0.25">
      <c r="A120" s="154"/>
      <c r="B120" s="250"/>
      <c r="C120" s="247"/>
      <c r="D120" s="247"/>
      <c r="E120" s="337"/>
      <c r="F120" s="337"/>
      <c r="G120" s="382"/>
      <c r="H120" s="247"/>
      <c r="I120" s="113">
        <f t="shared" si="6"/>
        <v>0</v>
      </c>
      <c r="J120" s="121"/>
    </row>
    <row r="121" spans="1:10" ht="15.85" customHeight="1" x14ac:dyDescent="0.25">
      <c r="A121" s="154"/>
      <c r="B121" s="250"/>
      <c r="C121" s="247"/>
      <c r="D121" s="247"/>
      <c r="E121" s="337"/>
      <c r="F121" s="337"/>
      <c r="G121" s="382"/>
      <c r="H121" s="247"/>
      <c r="I121" s="113">
        <f t="shared" si="6"/>
        <v>0</v>
      </c>
      <c r="J121" s="121"/>
    </row>
    <row r="122" spans="1:10" ht="15.85" customHeight="1" x14ac:dyDescent="0.25">
      <c r="A122" s="154"/>
      <c r="B122" s="250"/>
      <c r="C122" s="247"/>
      <c r="D122" s="247"/>
      <c r="E122" s="337"/>
      <c r="F122" s="337"/>
      <c r="G122" s="382"/>
      <c r="H122" s="247"/>
      <c r="I122" s="113">
        <f t="shared" si="6"/>
        <v>0</v>
      </c>
      <c r="J122" s="121"/>
    </row>
    <row r="123" spans="1:10" ht="15.85" customHeight="1" x14ac:dyDescent="0.25">
      <c r="A123" s="154"/>
      <c r="B123" s="250"/>
      <c r="C123" s="247"/>
      <c r="D123" s="247"/>
      <c r="E123" s="337"/>
      <c r="F123" s="337"/>
      <c r="G123" s="382"/>
      <c r="H123" s="247"/>
      <c r="I123" s="113">
        <f t="shared" si="6"/>
        <v>0</v>
      </c>
      <c r="J123" s="121"/>
    </row>
    <row r="124" spans="1:10" ht="15.85" customHeight="1" x14ac:dyDescent="0.25">
      <c r="A124" s="154"/>
      <c r="B124" s="250"/>
      <c r="C124" s="247"/>
      <c r="D124" s="247"/>
      <c r="E124" s="337"/>
      <c r="F124" s="337"/>
      <c r="G124" s="382"/>
      <c r="H124" s="247"/>
      <c r="I124" s="113">
        <f t="shared" si="6"/>
        <v>0</v>
      </c>
      <c r="J124" s="121"/>
    </row>
    <row r="125" spans="1:10" ht="15.85" customHeight="1" x14ac:dyDescent="0.25">
      <c r="A125" s="154"/>
      <c r="B125" s="250"/>
      <c r="C125" s="247"/>
      <c r="D125" s="247"/>
      <c r="E125" s="337"/>
      <c r="F125" s="337"/>
      <c r="G125" s="382"/>
      <c r="H125" s="247"/>
      <c r="I125" s="113">
        <f t="shared" si="6"/>
        <v>0</v>
      </c>
      <c r="J125" s="121"/>
    </row>
    <row r="126" spans="1:10" ht="15.85" customHeight="1" x14ac:dyDescent="0.25">
      <c r="A126" s="154"/>
      <c r="B126" s="250"/>
      <c r="C126" s="247"/>
      <c r="D126" s="247"/>
      <c r="E126" s="337"/>
      <c r="F126" s="337"/>
      <c r="G126" s="252"/>
      <c r="H126" s="247"/>
      <c r="I126" s="265">
        <f t="shared" si="6"/>
        <v>0</v>
      </c>
      <c r="J126" s="121"/>
    </row>
    <row r="127" spans="1:10" ht="15.85" customHeight="1" x14ac:dyDescent="0.25">
      <c r="A127" s="254" t="s">
        <v>106</v>
      </c>
      <c r="B127" s="248"/>
      <c r="C127" s="248"/>
      <c r="D127" s="248"/>
      <c r="E127" s="362"/>
      <c r="F127" s="362"/>
      <c r="G127" s="218"/>
      <c r="H127" s="248"/>
      <c r="I127" s="240">
        <f>SUM(I90:I126)</f>
        <v>0</v>
      </c>
      <c r="J127" s="264">
        <f>SUM(I127)</f>
        <v>0</v>
      </c>
    </row>
    <row r="128" spans="1:10" ht="5.95" customHeight="1" x14ac:dyDescent="0.25">
      <c r="A128" s="257"/>
      <c r="B128" s="248"/>
      <c r="C128" s="248"/>
      <c r="D128" s="248"/>
      <c r="E128" s="362"/>
      <c r="F128" s="362"/>
      <c r="G128" s="218"/>
      <c r="H128" s="248"/>
      <c r="I128" s="258"/>
      <c r="J128" s="256"/>
    </row>
    <row r="129" spans="1:10" ht="15.85" customHeight="1" x14ac:dyDescent="0.25">
      <c r="A129" s="154" t="s">
        <v>107</v>
      </c>
      <c r="B129" s="247"/>
      <c r="C129" s="248"/>
      <c r="D129" s="248"/>
      <c r="E129" s="362"/>
      <c r="F129" s="362"/>
      <c r="G129" s="218"/>
      <c r="H129" s="218"/>
      <c r="I129" s="113">
        <f t="shared" si="6"/>
        <v>0</v>
      </c>
      <c r="J129" s="121"/>
    </row>
    <row r="130" spans="1:10" ht="15.85" customHeight="1" x14ac:dyDescent="0.25">
      <c r="A130" s="154"/>
      <c r="B130" s="250"/>
      <c r="C130" s="247"/>
      <c r="D130" s="247"/>
      <c r="E130" s="363"/>
      <c r="F130" s="363"/>
      <c r="G130" s="262"/>
      <c r="H130" s="247"/>
      <c r="I130" s="113">
        <f t="shared" si="6"/>
        <v>0</v>
      </c>
      <c r="J130" s="121"/>
    </row>
    <row r="131" spans="1:10" ht="15.85" customHeight="1" x14ac:dyDescent="0.25">
      <c r="A131" s="154"/>
      <c r="B131" s="250"/>
      <c r="C131" s="247"/>
      <c r="D131" s="247"/>
      <c r="E131" s="363"/>
      <c r="F131" s="363"/>
      <c r="G131" s="262"/>
      <c r="H131" s="247"/>
      <c r="I131" s="113">
        <f t="shared" si="6"/>
        <v>0</v>
      </c>
      <c r="J131" s="121"/>
    </row>
    <row r="132" spans="1:10" ht="15.85" customHeight="1" x14ac:dyDescent="0.25">
      <c r="A132" s="154"/>
      <c r="B132" s="250"/>
      <c r="C132" s="247"/>
      <c r="D132" s="247"/>
      <c r="E132" s="363"/>
      <c r="F132" s="363"/>
      <c r="G132" s="262"/>
      <c r="H132" s="247"/>
      <c r="I132" s="113">
        <f t="shared" si="6"/>
        <v>0</v>
      </c>
      <c r="J132" s="121"/>
    </row>
    <row r="133" spans="1:10" ht="15.85" customHeight="1" x14ac:dyDescent="0.25">
      <c r="A133" s="154"/>
      <c r="B133" s="250"/>
      <c r="C133" s="247"/>
      <c r="D133" s="247"/>
      <c r="E133" s="363"/>
      <c r="F133" s="363"/>
      <c r="G133" s="262"/>
      <c r="H133" s="247"/>
      <c r="I133" s="113">
        <f>SUM(B133+C133-D133)</f>
        <v>0</v>
      </c>
      <c r="J133" s="121"/>
    </row>
    <row r="134" spans="1:10" ht="15.85" customHeight="1" x14ac:dyDescent="0.25">
      <c r="A134" s="154"/>
      <c r="B134" s="250"/>
      <c r="C134" s="247"/>
      <c r="D134" s="247"/>
      <c r="E134" s="363"/>
      <c r="F134" s="363"/>
      <c r="G134" s="262"/>
      <c r="H134" s="247"/>
      <c r="I134" s="113">
        <f t="shared" si="6"/>
        <v>0</v>
      </c>
      <c r="J134" s="121"/>
    </row>
    <row r="135" spans="1:10" ht="15.85" customHeight="1" x14ac:dyDescent="0.25">
      <c r="A135" s="154"/>
      <c r="B135" s="250"/>
      <c r="C135" s="247"/>
      <c r="D135" s="247"/>
      <c r="E135" s="363"/>
      <c r="F135" s="363"/>
      <c r="G135" s="262"/>
      <c r="H135" s="247"/>
      <c r="I135" s="113">
        <f t="shared" si="6"/>
        <v>0</v>
      </c>
      <c r="J135" s="121"/>
    </row>
    <row r="136" spans="1:10" ht="15.85" customHeight="1" x14ac:dyDescent="0.25">
      <c r="A136" s="154"/>
      <c r="B136" s="250"/>
      <c r="C136" s="247"/>
      <c r="D136" s="247"/>
      <c r="E136" s="363"/>
      <c r="F136" s="363"/>
      <c r="G136" s="262"/>
      <c r="H136" s="247"/>
      <c r="I136" s="113">
        <f t="shared" si="6"/>
        <v>0</v>
      </c>
      <c r="J136" s="121"/>
    </row>
    <row r="137" spans="1:10" ht="15.85" customHeight="1" x14ac:dyDescent="0.25">
      <c r="A137" s="154"/>
      <c r="B137" s="250"/>
      <c r="C137" s="247"/>
      <c r="D137" s="247"/>
      <c r="E137" s="363"/>
      <c r="F137" s="363"/>
      <c r="G137" s="262"/>
      <c r="H137" s="247"/>
      <c r="I137" s="113">
        <f t="shared" si="6"/>
        <v>0</v>
      </c>
      <c r="J137" s="121"/>
    </row>
    <row r="138" spans="1:10" ht="15.85" customHeight="1" x14ac:dyDescent="0.25">
      <c r="A138" s="154"/>
      <c r="B138" s="250"/>
      <c r="C138" s="247"/>
      <c r="D138" s="247"/>
      <c r="E138" s="363"/>
      <c r="F138" s="363"/>
      <c r="G138" s="262"/>
      <c r="H138" s="247"/>
      <c r="I138" s="113">
        <f t="shared" si="6"/>
        <v>0</v>
      </c>
      <c r="J138" s="121"/>
    </row>
    <row r="139" spans="1:10" ht="15.85" customHeight="1" x14ac:dyDescent="0.25">
      <c r="A139" s="154"/>
      <c r="B139" s="250"/>
      <c r="C139" s="247"/>
      <c r="D139" s="247"/>
      <c r="E139" s="337"/>
      <c r="F139" s="337"/>
      <c r="G139" s="252"/>
      <c r="H139" s="247"/>
      <c r="I139" s="113">
        <f t="shared" si="6"/>
        <v>0</v>
      </c>
      <c r="J139" s="121"/>
    </row>
    <row r="140" spans="1:10" ht="15.85" customHeight="1" x14ac:dyDescent="0.25">
      <c r="A140" s="154"/>
      <c r="B140" s="250"/>
      <c r="C140" s="247"/>
      <c r="D140" s="247"/>
      <c r="E140" s="337"/>
      <c r="F140" s="337"/>
      <c r="G140" s="252"/>
      <c r="H140" s="247"/>
      <c r="I140" s="113">
        <f t="shared" si="6"/>
        <v>0</v>
      </c>
      <c r="J140" s="121"/>
    </row>
    <row r="141" spans="1:10" ht="15.85" customHeight="1" x14ac:dyDescent="0.25">
      <c r="A141" s="154"/>
      <c r="B141" s="250"/>
      <c r="C141" s="247"/>
      <c r="D141" s="247"/>
      <c r="E141" s="337"/>
      <c r="F141" s="337"/>
      <c r="G141" s="252"/>
      <c r="H141" s="247"/>
      <c r="I141" s="113">
        <f t="shared" si="6"/>
        <v>0</v>
      </c>
      <c r="J141" s="121"/>
    </row>
    <row r="142" spans="1:10" ht="15.85" customHeight="1" x14ac:dyDescent="0.25">
      <c r="A142" s="154"/>
      <c r="B142" s="250"/>
      <c r="C142" s="247"/>
      <c r="D142" s="247"/>
      <c r="E142" s="337"/>
      <c r="F142" s="337"/>
      <c r="G142" s="252"/>
      <c r="H142" s="247"/>
      <c r="I142" s="113">
        <f t="shared" si="6"/>
        <v>0</v>
      </c>
      <c r="J142" s="121"/>
    </row>
    <row r="143" spans="1:10" ht="15.85" customHeight="1" x14ac:dyDescent="0.25">
      <c r="A143" s="154"/>
      <c r="B143" s="250"/>
      <c r="C143" s="247"/>
      <c r="D143" s="247"/>
      <c r="E143" s="337"/>
      <c r="F143" s="337"/>
      <c r="G143" s="252"/>
      <c r="H143" s="247"/>
      <c r="I143" s="265">
        <f t="shared" si="6"/>
        <v>0</v>
      </c>
      <c r="J143" s="121"/>
    </row>
    <row r="144" spans="1:10" ht="15.85" customHeight="1" x14ac:dyDescent="0.25">
      <c r="A144" s="154" t="s">
        <v>105</v>
      </c>
      <c r="B144" s="248"/>
      <c r="C144" s="248"/>
      <c r="D144" s="248"/>
      <c r="E144" s="362"/>
      <c r="F144" s="362"/>
      <c r="G144" s="218"/>
      <c r="H144" s="248"/>
      <c r="I144" s="240">
        <f>SUM(I129:I143)</f>
        <v>0</v>
      </c>
      <c r="J144" s="264">
        <f>I144</f>
        <v>0</v>
      </c>
    </row>
    <row r="145" spans="1:10" ht="5.95" customHeight="1" x14ac:dyDescent="0.25">
      <c r="A145" s="257"/>
      <c r="B145" s="248"/>
      <c r="C145" s="248"/>
      <c r="D145" s="248"/>
      <c r="E145" s="362"/>
      <c r="F145" s="362"/>
      <c r="G145" s="218"/>
      <c r="H145" s="248"/>
      <c r="I145" s="258"/>
      <c r="J145" s="256"/>
    </row>
    <row r="146" spans="1:10" ht="15.85" customHeight="1" x14ac:dyDescent="0.25">
      <c r="A146" s="254" t="s">
        <v>999</v>
      </c>
      <c r="B146" s="247"/>
      <c r="C146" s="248"/>
      <c r="D146" s="248"/>
      <c r="E146" s="362"/>
      <c r="F146" s="362"/>
      <c r="G146" s="218"/>
      <c r="H146" s="218"/>
      <c r="I146" s="113">
        <f t="shared" si="6"/>
        <v>0</v>
      </c>
      <c r="J146" s="121"/>
    </row>
    <row r="147" spans="1:10" ht="15.85" customHeight="1" x14ac:dyDescent="0.25">
      <c r="A147" s="154"/>
      <c r="B147" s="250"/>
      <c r="C147" s="247"/>
      <c r="D147" s="247"/>
      <c r="E147" s="337"/>
      <c r="F147" s="337"/>
      <c r="G147" s="252"/>
      <c r="H147" s="247"/>
      <c r="I147" s="113">
        <f t="shared" si="6"/>
        <v>0</v>
      </c>
      <c r="J147" s="121"/>
    </row>
    <row r="148" spans="1:10" ht="15.85" customHeight="1" x14ac:dyDescent="0.25">
      <c r="A148" s="154"/>
      <c r="B148" s="250"/>
      <c r="C148" s="247"/>
      <c r="D148" s="247"/>
      <c r="E148" s="337"/>
      <c r="F148" s="337"/>
      <c r="G148" s="252"/>
      <c r="H148" s="247"/>
      <c r="I148" s="113">
        <f t="shared" si="6"/>
        <v>0</v>
      </c>
      <c r="J148" s="121"/>
    </row>
    <row r="149" spans="1:10" ht="15.85" customHeight="1" x14ac:dyDescent="0.25">
      <c r="A149" s="154"/>
      <c r="B149" s="250"/>
      <c r="C149" s="247"/>
      <c r="D149" s="247"/>
      <c r="E149" s="337"/>
      <c r="F149" s="337"/>
      <c r="G149" s="252"/>
      <c r="H149" s="247"/>
      <c r="I149" s="113">
        <f t="shared" si="6"/>
        <v>0</v>
      </c>
      <c r="J149" s="121"/>
    </row>
    <row r="150" spans="1:10" ht="15.85" customHeight="1" x14ac:dyDescent="0.25">
      <c r="A150" s="154"/>
      <c r="B150" s="250"/>
      <c r="C150" s="247"/>
      <c r="D150" s="247"/>
      <c r="E150" s="337"/>
      <c r="F150" s="337"/>
      <c r="G150" s="252"/>
      <c r="H150" s="247"/>
      <c r="I150" s="113">
        <f t="shared" si="6"/>
        <v>0</v>
      </c>
      <c r="J150" s="121"/>
    </row>
    <row r="151" spans="1:10" ht="15.85" customHeight="1" x14ac:dyDescent="0.25">
      <c r="A151" s="154"/>
      <c r="B151" s="250"/>
      <c r="C151" s="247"/>
      <c r="D151" s="247"/>
      <c r="E151" s="337"/>
      <c r="F151" s="337"/>
      <c r="G151" s="382"/>
      <c r="H151" s="247"/>
      <c r="I151" s="113">
        <f>SUM(B151+C151-D151)</f>
        <v>0</v>
      </c>
      <c r="J151" s="121"/>
    </row>
    <row r="152" spans="1:10" ht="15.85" customHeight="1" x14ac:dyDescent="0.25">
      <c r="A152" s="154"/>
      <c r="B152" s="250"/>
      <c r="C152" s="247"/>
      <c r="D152" s="247"/>
      <c r="E152" s="337"/>
      <c r="F152" s="337"/>
      <c r="G152" s="382"/>
      <c r="H152" s="247"/>
      <c r="I152" s="113">
        <f>SUM(B152+C152-D152)</f>
        <v>0</v>
      </c>
      <c r="J152" s="121"/>
    </row>
    <row r="153" spans="1:10" ht="15.85" customHeight="1" x14ac:dyDescent="0.25">
      <c r="A153" s="154"/>
      <c r="B153" s="250"/>
      <c r="C153" s="247"/>
      <c r="D153" s="247"/>
      <c r="E153" s="337"/>
      <c r="F153" s="337"/>
      <c r="G153" s="382"/>
      <c r="H153" s="247"/>
      <c r="I153" s="113">
        <f>SUM(B153+C153-D153)</f>
        <v>0</v>
      </c>
      <c r="J153" s="121"/>
    </row>
    <row r="154" spans="1:10" ht="15.85" customHeight="1" x14ac:dyDescent="0.25">
      <c r="A154" s="154"/>
      <c r="B154" s="250"/>
      <c r="C154" s="247"/>
      <c r="D154" s="247"/>
      <c r="E154" s="337"/>
      <c r="F154" s="337"/>
      <c r="G154" s="382"/>
      <c r="H154" s="247"/>
      <c r="I154" s="113">
        <f>SUM(B154+C154-D154)</f>
        <v>0</v>
      </c>
      <c r="J154" s="121"/>
    </row>
    <row r="155" spans="1:10" ht="15.85" customHeight="1" x14ac:dyDescent="0.25">
      <c r="A155" s="154"/>
      <c r="B155" s="250"/>
      <c r="C155" s="247"/>
      <c r="D155" s="247"/>
      <c r="E155" s="337"/>
      <c r="F155" s="337"/>
      <c r="G155" s="252"/>
      <c r="H155" s="247"/>
      <c r="I155" s="113">
        <f t="shared" si="6"/>
        <v>0</v>
      </c>
      <c r="J155" s="121"/>
    </row>
    <row r="156" spans="1:10" ht="15.85" customHeight="1" x14ac:dyDescent="0.25">
      <c r="A156" s="154"/>
      <c r="B156" s="250"/>
      <c r="C156" s="247"/>
      <c r="D156" s="247"/>
      <c r="E156" s="337"/>
      <c r="F156" s="337"/>
      <c r="G156" s="252"/>
      <c r="H156" s="247"/>
      <c r="I156" s="113">
        <f>SUM(B156+C156-D156)</f>
        <v>0</v>
      </c>
      <c r="J156" s="121"/>
    </row>
    <row r="157" spans="1:10" ht="15.85" customHeight="1" x14ac:dyDescent="0.25">
      <c r="A157" s="154"/>
      <c r="B157" s="250"/>
      <c r="C157" s="247"/>
      <c r="D157" s="247"/>
      <c r="E157" s="337"/>
      <c r="F157" s="337"/>
      <c r="G157" s="252"/>
      <c r="H157" s="247"/>
      <c r="I157" s="113">
        <f>SUM(B157+C157-D157)</f>
        <v>0</v>
      </c>
      <c r="J157" s="121"/>
    </row>
    <row r="158" spans="1:10" ht="15.85" customHeight="1" x14ac:dyDescent="0.25">
      <c r="A158" s="154"/>
      <c r="B158" s="250"/>
      <c r="C158" s="247"/>
      <c r="D158" s="247"/>
      <c r="E158" s="337"/>
      <c r="F158" s="337"/>
      <c r="G158" s="252"/>
      <c r="H158" s="247"/>
      <c r="I158" s="113">
        <f t="shared" si="6"/>
        <v>0</v>
      </c>
      <c r="J158" s="121"/>
    </row>
    <row r="159" spans="1:10" ht="15.85" customHeight="1" x14ac:dyDescent="0.25">
      <c r="A159" s="154"/>
      <c r="B159" s="250"/>
      <c r="C159" s="247"/>
      <c r="D159" s="247"/>
      <c r="E159" s="337"/>
      <c r="F159" s="337"/>
      <c r="G159" s="252"/>
      <c r="H159" s="247"/>
      <c r="I159" s="113">
        <f t="shared" si="6"/>
        <v>0</v>
      </c>
      <c r="J159" s="121"/>
    </row>
    <row r="160" spans="1:10" ht="15.85" customHeight="1" x14ac:dyDescent="0.25">
      <c r="A160" s="154"/>
      <c r="B160" s="250"/>
      <c r="C160" s="247"/>
      <c r="D160" s="247"/>
      <c r="E160" s="337"/>
      <c r="F160" s="337"/>
      <c r="G160" s="252"/>
      <c r="H160" s="247"/>
      <c r="I160" s="113">
        <f t="shared" si="6"/>
        <v>0</v>
      </c>
      <c r="J160" s="121"/>
    </row>
    <row r="161" spans="1:10" ht="15.85" customHeight="1" x14ac:dyDescent="0.25">
      <c r="A161" s="154"/>
      <c r="B161" s="250"/>
      <c r="C161" s="247"/>
      <c r="D161" s="247"/>
      <c r="E161" s="337"/>
      <c r="F161" s="337"/>
      <c r="G161" s="252"/>
      <c r="H161" s="247"/>
      <c r="I161" s="113">
        <f t="shared" si="6"/>
        <v>0</v>
      </c>
      <c r="J161" s="121"/>
    </row>
    <row r="162" spans="1:10" ht="15.85" customHeight="1" x14ac:dyDescent="0.25">
      <c r="A162" s="154"/>
      <c r="B162" s="250"/>
      <c r="C162" s="247"/>
      <c r="D162" s="247"/>
      <c r="E162" s="337"/>
      <c r="F162" s="337"/>
      <c r="G162" s="252"/>
      <c r="H162" s="247"/>
      <c r="I162" s="113">
        <f t="shared" si="6"/>
        <v>0</v>
      </c>
      <c r="J162" s="121"/>
    </row>
    <row r="163" spans="1:10" ht="15.85" customHeight="1" x14ac:dyDescent="0.25">
      <c r="A163" s="154"/>
      <c r="B163" s="250"/>
      <c r="C163" s="247"/>
      <c r="D163" s="247"/>
      <c r="E163" s="337"/>
      <c r="F163" s="337"/>
      <c r="G163" s="252"/>
      <c r="H163" s="247"/>
      <c r="I163" s="113">
        <f t="shared" si="6"/>
        <v>0</v>
      </c>
      <c r="J163" s="121"/>
    </row>
    <row r="164" spans="1:10" ht="15.85" customHeight="1" x14ac:dyDescent="0.25">
      <c r="A164" s="154"/>
      <c r="B164" s="250"/>
      <c r="C164" s="247"/>
      <c r="D164" s="247"/>
      <c r="E164" s="337"/>
      <c r="F164" s="337"/>
      <c r="G164" s="252"/>
      <c r="H164" s="247"/>
      <c r="I164" s="113">
        <f t="shared" si="6"/>
        <v>0</v>
      </c>
      <c r="J164" s="256" t="s">
        <v>0</v>
      </c>
    </row>
    <row r="165" spans="1:10" ht="15.85" customHeight="1" x14ac:dyDescent="0.25">
      <c r="A165" s="154"/>
      <c r="B165" s="250"/>
      <c r="C165" s="247"/>
      <c r="D165" s="247"/>
      <c r="E165" s="337"/>
      <c r="F165" s="337"/>
      <c r="G165" s="252"/>
      <c r="H165" s="247"/>
      <c r="I165" s="265">
        <f t="shared" si="6"/>
        <v>0</v>
      </c>
      <c r="J165" s="121"/>
    </row>
    <row r="166" spans="1:10" ht="15.85" customHeight="1" x14ac:dyDescent="0.25">
      <c r="A166" s="254" t="s">
        <v>1000</v>
      </c>
      <c r="B166" s="248"/>
      <c r="C166" s="248"/>
      <c r="D166" s="248"/>
      <c r="E166" s="362"/>
      <c r="F166" s="362"/>
      <c r="G166" s="218"/>
      <c r="H166" s="248"/>
      <c r="I166" s="240">
        <f>SUM(I146:I165)</f>
        <v>0</v>
      </c>
      <c r="J166" s="264">
        <f>I166</f>
        <v>0</v>
      </c>
    </row>
    <row r="167" spans="1:10" ht="5.95" customHeight="1" x14ac:dyDescent="0.25">
      <c r="A167" s="257"/>
      <c r="B167" s="248"/>
      <c r="C167" s="248"/>
      <c r="D167" s="248"/>
      <c r="E167" s="362"/>
      <c r="F167" s="362"/>
      <c r="G167" s="218"/>
      <c r="H167" s="248"/>
      <c r="I167" s="258"/>
      <c r="J167" s="256"/>
    </row>
    <row r="168" spans="1:10" ht="15.85" customHeight="1" x14ac:dyDescent="0.25">
      <c r="A168" s="377" t="s">
        <v>998</v>
      </c>
      <c r="B168" s="247"/>
      <c r="C168" s="248"/>
      <c r="D168" s="248"/>
      <c r="E168" s="362"/>
      <c r="F168" s="362"/>
      <c r="G168" s="218"/>
      <c r="H168" s="218"/>
      <c r="I168" s="113">
        <f t="shared" si="6"/>
        <v>0</v>
      </c>
      <c r="J168" s="121"/>
    </row>
    <row r="169" spans="1:10" ht="15.85" customHeight="1" x14ac:dyDescent="0.25">
      <c r="A169" s="154"/>
      <c r="B169" s="250"/>
      <c r="C169" s="247"/>
      <c r="D169" s="247"/>
      <c r="E169" s="337"/>
      <c r="F169" s="337"/>
      <c r="G169" s="252"/>
      <c r="H169" s="247"/>
      <c r="I169" s="113">
        <f t="shared" si="6"/>
        <v>0</v>
      </c>
      <c r="J169" s="121"/>
    </row>
    <row r="170" spans="1:10" ht="15.85" customHeight="1" x14ac:dyDescent="0.25">
      <c r="A170" s="154"/>
      <c r="B170" s="250"/>
      <c r="C170" s="247"/>
      <c r="D170" s="247"/>
      <c r="E170" s="337"/>
      <c r="F170" s="337"/>
      <c r="G170" s="252"/>
      <c r="H170" s="247"/>
      <c r="I170" s="113">
        <f t="shared" si="6"/>
        <v>0</v>
      </c>
      <c r="J170" s="121"/>
    </row>
    <row r="171" spans="1:10" ht="15.85" customHeight="1" x14ac:dyDescent="0.25">
      <c r="A171" s="154"/>
      <c r="B171" s="250"/>
      <c r="C171" s="247"/>
      <c r="D171" s="247"/>
      <c r="E171" s="337"/>
      <c r="F171" s="337"/>
      <c r="G171" s="252"/>
      <c r="H171" s="247"/>
      <c r="I171" s="113">
        <f t="shared" si="6"/>
        <v>0</v>
      </c>
      <c r="J171" s="121"/>
    </row>
    <row r="172" spans="1:10" ht="15.85" customHeight="1" x14ac:dyDescent="0.25">
      <c r="A172" s="154"/>
      <c r="B172" s="250"/>
      <c r="C172" s="247"/>
      <c r="D172" s="247"/>
      <c r="E172" s="337"/>
      <c r="F172" s="337"/>
      <c r="G172" s="252"/>
      <c r="H172" s="247"/>
      <c r="I172" s="113">
        <f t="shared" si="6"/>
        <v>0</v>
      </c>
      <c r="J172" s="121"/>
    </row>
    <row r="173" spans="1:10" ht="15.85" customHeight="1" x14ac:dyDescent="0.25">
      <c r="A173" s="154"/>
      <c r="B173" s="250"/>
      <c r="C173" s="247"/>
      <c r="D173" s="247"/>
      <c r="E173" s="337"/>
      <c r="F173" s="337"/>
      <c r="G173" s="252"/>
      <c r="H173" s="247"/>
      <c r="I173" s="113">
        <f t="shared" si="6"/>
        <v>0</v>
      </c>
      <c r="J173" s="121"/>
    </row>
    <row r="174" spans="1:10" ht="15.85" customHeight="1" x14ac:dyDescent="0.25">
      <c r="A174" s="154"/>
      <c r="B174" s="250"/>
      <c r="C174" s="247"/>
      <c r="D174" s="247"/>
      <c r="E174" s="337"/>
      <c r="F174" s="337"/>
      <c r="G174" s="415"/>
      <c r="H174" s="247"/>
      <c r="I174" s="113">
        <f t="shared" ref="I174:I177" si="8">SUM(B174+C174-D174)</f>
        <v>0</v>
      </c>
      <c r="J174" s="121"/>
    </row>
    <row r="175" spans="1:10" ht="15.85" customHeight="1" x14ac:dyDescent="0.25">
      <c r="A175" s="154"/>
      <c r="B175" s="250"/>
      <c r="C175" s="247"/>
      <c r="D175" s="247"/>
      <c r="E175" s="337"/>
      <c r="F175" s="337"/>
      <c r="G175" s="415"/>
      <c r="H175" s="247"/>
      <c r="I175" s="113">
        <f t="shared" si="8"/>
        <v>0</v>
      </c>
      <c r="J175" s="121"/>
    </row>
    <row r="176" spans="1:10" ht="15.85" customHeight="1" x14ac:dyDescent="0.25">
      <c r="A176" s="154"/>
      <c r="B176" s="250"/>
      <c r="C176" s="247"/>
      <c r="D176" s="247"/>
      <c r="E176" s="337"/>
      <c r="F176" s="337"/>
      <c r="G176" s="415"/>
      <c r="H176" s="247"/>
      <c r="I176" s="113">
        <f t="shared" si="8"/>
        <v>0</v>
      </c>
      <c r="J176" s="121"/>
    </row>
    <row r="177" spans="1:10" ht="15.85" customHeight="1" x14ac:dyDescent="0.25">
      <c r="A177" s="154"/>
      <c r="B177" s="250"/>
      <c r="C177" s="247"/>
      <c r="D177" s="247"/>
      <c r="E177" s="337"/>
      <c r="F177" s="337"/>
      <c r="G177" s="415"/>
      <c r="H177" s="247"/>
      <c r="I177" s="113">
        <f t="shared" si="8"/>
        <v>0</v>
      </c>
      <c r="J177" s="121"/>
    </row>
    <row r="178" spans="1:10" ht="15.85" customHeight="1" x14ac:dyDescent="0.25">
      <c r="A178" s="154"/>
      <c r="B178" s="250"/>
      <c r="C178" s="247"/>
      <c r="D178" s="247"/>
      <c r="E178" s="337"/>
      <c r="F178" s="337"/>
      <c r="G178" s="252"/>
      <c r="H178" s="247"/>
      <c r="I178" s="113">
        <f t="shared" si="6"/>
        <v>0</v>
      </c>
      <c r="J178" s="121"/>
    </row>
    <row r="179" spans="1:10" ht="15.85" customHeight="1" x14ac:dyDescent="0.25">
      <c r="A179" s="154"/>
      <c r="B179" s="250"/>
      <c r="C179" s="247"/>
      <c r="D179" s="247"/>
      <c r="E179" s="337"/>
      <c r="F179" s="337"/>
      <c r="G179" s="252"/>
      <c r="H179" s="247"/>
      <c r="I179" s="113">
        <f t="shared" si="6"/>
        <v>0</v>
      </c>
      <c r="J179" s="121"/>
    </row>
    <row r="180" spans="1:10" ht="15.85" customHeight="1" x14ac:dyDescent="0.25">
      <c r="A180" s="154"/>
      <c r="B180" s="250"/>
      <c r="C180" s="247"/>
      <c r="D180" s="247"/>
      <c r="E180" s="337"/>
      <c r="F180" s="337"/>
      <c r="G180" s="252"/>
      <c r="H180" s="247"/>
      <c r="I180" s="113">
        <f t="shared" si="6"/>
        <v>0</v>
      </c>
      <c r="J180" s="121"/>
    </row>
    <row r="181" spans="1:10" ht="15.85" customHeight="1" x14ac:dyDescent="0.25">
      <c r="A181" s="154"/>
      <c r="B181" s="250"/>
      <c r="C181" s="247"/>
      <c r="D181" s="247"/>
      <c r="E181" s="337"/>
      <c r="F181" s="337"/>
      <c r="G181" s="252"/>
      <c r="H181" s="247"/>
      <c r="I181" s="113">
        <f t="shared" si="6"/>
        <v>0</v>
      </c>
      <c r="J181" s="121"/>
    </row>
    <row r="182" spans="1:10" ht="15.85" customHeight="1" x14ac:dyDescent="0.25">
      <c r="A182" s="154"/>
      <c r="B182" s="250"/>
      <c r="C182" s="247"/>
      <c r="D182" s="247"/>
      <c r="E182" s="337"/>
      <c r="F182" s="337"/>
      <c r="G182" s="252"/>
      <c r="H182" s="247"/>
      <c r="I182" s="113">
        <f t="shared" si="6"/>
        <v>0</v>
      </c>
      <c r="J182" s="121"/>
    </row>
    <row r="183" spans="1:10" ht="15.85" customHeight="1" x14ac:dyDescent="0.25">
      <c r="A183" s="154"/>
      <c r="B183" s="250"/>
      <c r="C183" s="247"/>
      <c r="D183" s="247"/>
      <c r="E183" s="337"/>
      <c r="F183" s="337"/>
      <c r="G183" s="252"/>
      <c r="H183" s="247"/>
      <c r="I183" s="265">
        <f t="shared" si="6"/>
        <v>0</v>
      </c>
      <c r="J183" s="121"/>
    </row>
    <row r="184" spans="1:10" ht="15.85" customHeight="1" x14ac:dyDescent="0.25">
      <c r="A184" s="377" t="s">
        <v>996</v>
      </c>
      <c r="B184" s="248"/>
      <c r="C184" s="248"/>
      <c r="D184" s="248"/>
      <c r="E184" s="362"/>
      <c r="F184" s="362"/>
      <c r="G184" s="218"/>
      <c r="H184" s="248"/>
      <c r="I184" s="240">
        <f>SUM(I168:I183)</f>
        <v>0</v>
      </c>
      <c r="J184" s="264">
        <f>I184</f>
        <v>0</v>
      </c>
    </row>
    <row r="185" spans="1:10" ht="5.95" customHeight="1" x14ac:dyDescent="0.25">
      <c r="A185" s="257"/>
      <c r="B185" s="248"/>
      <c r="C185" s="248"/>
      <c r="D185" s="248"/>
      <c r="E185" s="362"/>
      <c r="F185" s="362"/>
      <c r="G185" s="218"/>
      <c r="H185" s="248"/>
      <c r="I185" s="258"/>
      <c r="J185" s="256"/>
    </row>
    <row r="186" spans="1:10" ht="15.85" customHeight="1" x14ac:dyDescent="0.25">
      <c r="A186" s="254" t="s">
        <v>113</v>
      </c>
      <c r="B186" s="247"/>
      <c r="C186" s="248"/>
      <c r="D186" s="248"/>
      <c r="E186" s="362"/>
      <c r="F186" s="362"/>
      <c r="G186" s="218"/>
      <c r="H186" s="218"/>
      <c r="I186" s="113">
        <f t="shared" si="6"/>
        <v>0</v>
      </c>
      <c r="J186" s="121"/>
    </row>
    <row r="187" spans="1:10" ht="15.85" customHeight="1" x14ac:dyDescent="0.25">
      <c r="A187" s="154"/>
      <c r="B187" s="250"/>
      <c r="C187" s="247"/>
      <c r="D187" s="247"/>
      <c r="E187" s="363"/>
      <c r="F187" s="363"/>
      <c r="G187" s="262"/>
      <c r="H187" s="247"/>
      <c r="I187" s="113">
        <f t="shared" si="6"/>
        <v>0</v>
      </c>
      <c r="J187" s="121"/>
    </row>
    <row r="188" spans="1:10" ht="15.85" customHeight="1" x14ac:dyDescent="0.25">
      <c r="A188" s="154"/>
      <c r="B188" s="250"/>
      <c r="C188" s="247"/>
      <c r="D188" s="247"/>
      <c r="E188" s="363"/>
      <c r="F188" s="363"/>
      <c r="G188" s="262"/>
      <c r="H188" s="247"/>
      <c r="I188" s="113">
        <f t="shared" si="6"/>
        <v>0</v>
      </c>
      <c r="J188" s="121"/>
    </row>
    <row r="189" spans="1:10" ht="15.85" customHeight="1" x14ac:dyDescent="0.25">
      <c r="A189" s="154"/>
      <c r="B189" s="250"/>
      <c r="C189" s="247"/>
      <c r="D189" s="247"/>
      <c r="E189" s="363"/>
      <c r="F189" s="363"/>
      <c r="G189" s="262"/>
      <c r="H189" s="247"/>
      <c r="I189" s="113">
        <f t="shared" si="6"/>
        <v>0</v>
      </c>
      <c r="J189" s="121"/>
    </row>
    <row r="190" spans="1:10" ht="15.85" customHeight="1" x14ac:dyDescent="0.25">
      <c r="A190" s="154"/>
      <c r="B190" s="250"/>
      <c r="C190" s="247"/>
      <c r="D190" s="247"/>
      <c r="E190" s="261"/>
      <c r="F190" s="261"/>
      <c r="G190" s="262"/>
      <c r="H190" s="247"/>
      <c r="I190" s="113">
        <f>SUM(B190+C190-D190)</f>
        <v>0</v>
      </c>
      <c r="J190" s="121"/>
    </row>
    <row r="191" spans="1:10" ht="15.85" customHeight="1" x14ac:dyDescent="0.25">
      <c r="A191" s="154"/>
      <c r="B191" s="250"/>
      <c r="C191" s="247"/>
      <c r="D191" s="247"/>
      <c r="E191" s="261"/>
      <c r="F191" s="261"/>
      <c r="G191" s="262"/>
      <c r="H191" s="247"/>
      <c r="I191" s="113">
        <f t="shared" si="6"/>
        <v>0</v>
      </c>
      <c r="J191" s="121"/>
    </row>
    <row r="192" spans="1:10" ht="15.85" customHeight="1" x14ac:dyDescent="0.25">
      <c r="A192" s="154"/>
      <c r="B192" s="250"/>
      <c r="C192" s="247"/>
      <c r="D192" s="247"/>
      <c r="E192" s="261"/>
      <c r="F192" s="261"/>
      <c r="G192" s="262"/>
      <c r="H192" s="247"/>
      <c r="I192" s="113">
        <f t="shared" si="6"/>
        <v>0</v>
      </c>
      <c r="J192" s="121"/>
    </row>
    <row r="193" spans="1:10" ht="15.85" customHeight="1" x14ac:dyDescent="0.25">
      <c r="A193" s="154"/>
      <c r="B193" s="250"/>
      <c r="C193" s="247"/>
      <c r="D193" s="247"/>
      <c r="E193" s="261"/>
      <c r="F193" s="261"/>
      <c r="G193" s="262"/>
      <c r="H193" s="247"/>
      <c r="I193" s="113">
        <f t="shared" si="6"/>
        <v>0</v>
      </c>
      <c r="J193" s="121"/>
    </row>
    <row r="194" spans="1:10" ht="15.85" customHeight="1" x14ac:dyDescent="0.25">
      <c r="A194" s="154"/>
      <c r="B194" s="250"/>
      <c r="C194" s="247"/>
      <c r="D194" s="247"/>
      <c r="E194" s="261"/>
      <c r="F194" s="261"/>
      <c r="G194" s="262"/>
      <c r="H194" s="247"/>
      <c r="I194" s="113">
        <f t="shared" si="6"/>
        <v>0</v>
      </c>
      <c r="J194" s="121"/>
    </row>
    <row r="195" spans="1:10" ht="15.85" customHeight="1" x14ac:dyDescent="0.25">
      <c r="A195" s="154"/>
      <c r="B195" s="250"/>
      <c r="C195" s="247"/>
      <c r="D195" s="247"/>
      <c r="E195" s="261"/>
      <c r="F195" s="261"/>
      <c r="G195" s="262"/>
      <c r="H195" s="247"/>
      <c r="I195" s="113">
        <f t="shared" si="6"/>
        <v>0</v>
      </c>
      <c r="J195" s="121"/>
    </row>
    <row r="196" spans="1:10" ht="15.85" customHeight="1" x14ac:dyDescent="0.25">
      <c r="A196" s="154"/>
      <c r="B196" s="250"/>
      <c r="C196" s="247"/>
      <c r="D196" s="247"/>
      <c r="E196" s="261"/>
      <c r="F196" s="261"/>
      <c r="G196" s="262"/>
      <c r="H196" s="247"/>
      <c r="I196" s="113">
        <f t="shared" si="6"/>
        <v>0</v>
      </c>
      <c r="J196" s="121"/>
    </row>
    <row r="197" spans="1:10" ht="15.85" customHeight="1" x14ac:dyDescent="0.25">
      <c r="A197" s="154"/>
      <c r="B197" s="250"/>
      <c r="C197" s="247"/>
      <c r="D197" s="247"/>
      <c r="E197" s="251"/>
      <c r="F197" s="251"/>
      <c r="G197" s="252"/>
      <c r="H197" s="247"/>
      <c r="I197" s="265">
        <f t="shared" si="6"/>
        <v>0</v>
      </c>
      <c r="J197" s="121"/>
    </row>
    <row r="198" spans="1:10" ht="15.85" customHeight="1" x14ac:dyDescent="0.25">
      <c r="A198" s="254" t="s">
        <v>112</v>
      </c>
      <c r="B198" s="248"/>
      <c r="C198" s="248"/>
      <c r="D198" s="248"/>
      <c r="E198" s="249"/>
      <c r="F198" s="249"/>
      <c r="G198" s="218"/>
      <c r="H198" s="248"/>
      <c r="I198" s="240">
        <f>SUM(I186:I197)</f>
        <v>0</v>
      </c>
      <c r="J198" s="264">
        <f>I198</f>
        <v>0</v>
      </c>
    </row>
    <row r="199" spans="1:10" ht="5.95" customHeight="1" x14ac:dyDescent="0.25">
      <c r="A199" s="257"/>
      <c r="B199" s="248"/>
      <c r="C199" s="248"/>
      <c r="D199" s="248"/>
      <c r="E199" s="249"/>
      <c r="F199" s="249"/>
      <c r="G199" s="218"/>
      <c r="H199" s="248"/>
      <c r="I199" s="258"/>
      <c r="J199" s="256"/>
    </row>
    <row r="200" spans="1:10" ht="15.85" customHeight="1" x14ac:dyDescent="0.25">
      <c r="A200" s="254" t="s">
        <v>379</v>
      </c>
      <c r="B200" s="231">
        <f>SUM(B90:B198)</f>
        <v>0</v>
      </c>
      <c r="C200" s="231">
        <f>SUM(C90:C198)</f>
        <v>0</v>
      </c>
      <c r="D200" s="231">
        <f>SUM(D90:D198)</f>
        <v>0</v>
      </c>
      <c r="E200" s="248" t="s">
        <v>0</v>
      </c>
      <c r="F200" s="248" t="s">
        <v>0</v>
      </c>
      <c r="G200" s="248" t="s">
        <v>0</v>
      </c>
      <c r="H200" s="231">
        <f>SUM(H90:H198)</f>
        <v>0</v>
      </c>
      <c r="I200" s="231">
        <f>SUM(I127+I144+I166+I184+I198)</f>
        <v>0</v>
      </c>
      <c r="J200" s="121"/>
    </row>
    <row r="201" spans="1:10" ht="5.95" customHeight="1" x14ac:dyDescent="0.25">
      <c r="A201" s="257"/>
      <c r="B201" s="248"/>
      <c r="C201" s="248"/>
      <c r="D201" s="248"/>
      <c r="E201" s="249"/>
      <c r="F201" s="249"/>
      <c r="G201" s="218"/>
      <c r="H201" s="248"/>
      <c r="I201" s="258"/>
      <c r="J201" s="256"/>
    </row>
    <row r="202" spans="1:10" ht="15.85" customHeight="1" thickBot="1" x14ac:dyDescent="0.3">
      <c r="A202" s="377" t="s">
        <v>410</v>
      </c>
      <c r="B202" s="360">
        <f>+B88+B200</f>
        <v>0</v>
      </c>
      <c r="C202" s="360">
        <f>+C88+C200</f>
        <v>0</v>
      </c>
      <c r="D202" s="360">
        <f>+D88+D200</f>
        <v>0</v>
      </c>
      <c r="E202" s="248"/>
      <c r="F202" s="248"/>
      <c r="G202" s="248"/>
      <c r="H202" s="360">
        <f>+H88+H200</f>
        <v>0</v>
      </c>
      <c r="I202" s="360">
        <f>+I88+I200</f>
        <v>0</v>
      </c>
      <c r="J202" s="425">
        <f>SUM(J88:J198)</f>
        <v>0</v>
      </c>
    </row>
    <row r="203" spans="1:10" ht="5.95" customHeight="1" thickTop="1" x14ac:dyDescent="0.25">
      <c r="A203" s="388"/>
      <c r="B203" s="389"/>
      <c r="C203" s="389"/>
      <c r="D203" s="389"/>
      <c r="E203" s="390"/>
      <c r="F203" s="390"/>
      <c r="G203" s="333"/>
      <c r="H203" s="389"/>
      <c r="I203" s="359"/>
      <c r="J203" s="391"/>
    </row>
    <row r="204" spans="1:10" ht="15.85" customHeight="1" x14ac:dyDescent="0.25">
      <c r="I204" s="95"/>
      <c r="J204" s="95"/>
    </row>
    <row r="205" spans="1:10" ht="15.85" customHeight="1" x14ac:dyDescent="0.25">
      <c r="A205" s="1212" t="s">
        <v>1246</v>
      </c>
      <c r="B205" s="372"/>
      <c r="I205" s="95"/>
      <c r="J205" s="95"/>
    </row>
    <row r="206" spans="1:10" ht="15.85" customHeight="1" x14ac:dyDescent="0.25">
      <c r="A206" s="1213" t="s">
        <v>1247</v>
      </c>
      <c r="B206" s="372"/>
      <c r="I206" s="95"/>
      <c r="J206" s="95"/>
    </row>
    <row r="207" spans="1:10" ht="15.85" customHeight="1" x14ac:dyDescent="0.25">
      <c r="A207" s="1211"/>
      <c r="B207" s="372"/>
    </row>
  </sheetData>
  <sheetProtection algorithmName="SHA-512" hashValue="oNaRWR3N1IxXc86eC/fHqPlFVm21ZwF1DShbgIssKojEHwnB5tnQV7USMn/KibEPqipxZahH8/eOJqvE50dFZA==" saltValue="uxExVe5LnqGL0IYIoDlTdQ==" spinCount="100000" sheet="1" objects="1" scenarios="1"/>
  <mergeCells count="7">
    <mergeCell ref="A2:J2"/>
    <mergeCell ref="F5:G5"/>
    <mergeCell ref="A8:A10"/>
    <mergeCell ref="I4:J4"/>
    <mergeCell ref="I5:J5"/>
    <mergeCell ref="A5:B5"/>
    <mergeCell ref="C5:E5"/>
  </mergeCells>
  <phoneticPr fontId="11" type="noConversion"/>
  <conditionalFormatting sqref="A12:A201">
    <cfRule type="expression" dxfId="579" priority="67">
      <formula>CELL("protect",A12)=0</formula>
    </cfRule>
  </conditionalFormatting>
  <conditionalFormatting sqref="A203">
    <cfRule type="expression" dxfId="578" priority="105">
      <formula>CELL("protect",A203)=0</formula>
    </cfRule>
  </conditionalFormatting>
  <conditionalFormatting sqref="A4:B4 A5">
    <cfRule type="expression" dxfId="577" priority="100">
      <formula>CELL("Protect",A4)=0</formula>
    </cfRule>
  </conditionalFormatting>
  <conditionalFormatting sqref="A205:B207">
    <cfRule type="expression" dxfId="576" priority="1">
      <formula>CELL("protect",A205)=0</formula>
    </cfRule>
  </conditionalFormatting>
  <conditionalFormatting sqref="B7:J10">
    <cfRule type="expression" dxfId="575" priority="65">
      <formula>CELL("protect",B7)=0</formula>
    </cfRule>
  </conditionalFormatting>
  <conditionalFormatting sqref="B12:J203">
    <cfRule type="expression" dxfId="574" priority="66">
      <formula>CELL("protect",B12)=0</formula>
    </cfRule>
  </conditionalFormatting>
  <conditionalFormatting sqref="C4:D4 C5">
    <cfRule type="expression" dxfId="573" priority="99">
      <formula>CELL("protect",C4)=0</formula>
    </cfRule>
  </conditionalFormatting>
  <conditionalFormatting sqref="C6:D6 H6:J6">
    <cfRule type="expression" dxfId="572" priority="126">
      <formula>CELL("protect",C6)=0</formula>
    </cfRule>
  </conditionalFormatting>
  <conditionalFormatting sqref="F4:F6">
    <cfRule type="expression" dxfId="571" priority="98">
      <formula>CELL("protect",F4)=0</formula>
    </cfRule>
  </conditionalFormatting>
  <conditionalFormatting sqref="H4:H5">
    <cfRule type="expression" dxfId="570" priority="101">
      <formula>CELL("protect",H4)=0</formula>
    </cfRule>
  </conditionalFormatting>
  <conditionalFormatting sqref="I5">
    <cfRule type="expression" dxfId="569" priority="96">
      <formula>CELL("protect",I5)=0</formula>
    </cfRule>
  </conditionalFormatting>
  <conditionalFormatting sqref="I4:J4">
    <cfRule type="expression" dxfId="568" priority="97">
      <formula>CELL("Protect",I4)=0</formula>
    </cfRule>
  </conditionalFormatting>
  <dataValidations count="1">
    <dataValidation type="whole" allowBlank="1" showInputMessage="1" showErrorMessage="1" error="Enter whole amounts only.  Round cents to the nearest dollar." sqref="B12 H187:H197 B186:B198 C187:D197 B76:B85 C147:D165 H77:H85 C77:D85 B146:B165 H147:H165 H13:H41 B13:D41 C45:D73 B44:B73 H45:H73 C169:D183 H169:H183 B168:B183 H91:H126 C91:D126 B90:B126 H130:H143 B129:B143 C130:D143" xr:uid="{00000000-0002-0000-0800-000000000000}">
      <formula1>0</formula1>
      <formula2>9.99999999999999E+30</formula2>
    </dataValidation>
  </dataValidations>
  <printOptions horizontalCentered="1"/>
  <pageMargins left="0.25" right="0.25" top="0.5" bottom="0.45" header="0.25" footer="0.25"/>
  <pageSetup scale="88" fitToHeight="0" orientation="landscape" r:id="rId1"/>
  <headerFooter>
    <oddFooter>&amp;C&amp;"Tahoma,Regular"&amp;9page &amp;P of &amp;N&amp;R&amp;"Tahoma,Regular"&amp;10ID-46, Schedule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062B16913FC2439247BCF335EE9C17" ma:contentTypeVersion="22" ma:contentTypeDescription="Create a new document." ma:contentTypeScope="" ma:versionID="fdcd342d7e9274bcc70089aec7be479f">
  <xsd:schema xmlns:xsd="http://www.w3.org/2001/XMLSchema" xmlns:xs="http://www.w3.org/2001/XMLSchema" xmlns:p="http://schemas.microsoft.com/office/2006/metadata/properties" xmlns:ns2="84d26409-cc81-46f8-b25a-90e0f4356e6c" xmlns:ns3="ba9e21ac-b443-48bd-8dbe-5b34ac5c1d92" targetNamespace="http://schemas.microsoft.com/office/2006/metadata/properties" ma:root="true" ma:fieldsID="6cece6616c4ef0ff979b09f43fcaaa5e" ns2:_="" ns3:_="">
    <xsd:import namespace="84d26409-cc81-46f8-b25a-90e0f4356e6c"/>
    <xsd:import namespace="ba9e21ac-b443-48bd-8dbe-5b34ac5c1d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3:SharedWithUsers" minOccurs="0"/>
                <xsd:element ref="ns3:SharedWithDetails" minOccurs="0"/>
                <xsd:element ref="ns2:MediaServiceLocation" minOccurs="0"/>
                <xsd:element ref="ns2:Original_x0020_assigne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d26409-cc81-46f8-b25a-90e0f4356e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Original_x0020_assignee" ma:index="21" nillable="true" ma:displayName="Original assignee" ma:internalName="Original_x0020_assignee">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9e21ac-b443-48bd-8dbe-5b34ac5c1d9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6360de9-cffe-4c01-907c-df7df7f9d8b3}" ma:internalName="TaxCatchAll" ma:showField="CatchAllData" ma:web="ba9e21ac-b443-48bd-8dbe-5b34ac5c1d9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9e21ac-b443-48bd-8dbe-5b34ac5c1d92" xsi:nil="true"/>
    <Original_x0020_assignee xmlns="84d26409-cc81-46f8-b25a-90e0f4356e6c">Gilbert, Pamela</Original_x0020_assignee>
    <lcf76f155ced4ddcb4097134ff3c332f xmlns="84d26409-cc81-46f8-b25a-90e0f4356e6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E0CF3D-01E8-4C24-ADD3-28CF03E9A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d26409-cc81-46f8-b25a-90e0f4356e6c"/>
    <ds:schemaRef ds:uri="ba9e21ac-b443-48bd-8dbe-5b34ac5c1d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049688-E369-4887-A931-F38B2F8AFFBF}">
  <ds:schemaRefs>
    <ds:schemaRef ds:uri="http://schemas.microsoft.com/office/2006/metadata/properties"/>
    <ds:schemaRef ds:uri="http://schemas.microsoft.com/office/infopath/2007/PartnerControls"/>
    <ds:schemaRef ds:uri="ba9e21ac-b443-48bd-8dbe-5b34ac5c1d92"/>
    <ds:schemaRef ds:uri="84d26409-cc81-46f8-b25a-90e0f4356e6c"/>
  </ds:schemaRefs>
</ds:datastoreItem>
</file>

<file path=customXml/itemProps3.xml><?xml version="1.0" encoding="utf-8"?>
<ds:datastoreItem xmlns:ds="http://schemas.openxmlformats.org/officeDocument/2006/customXml" ds:itemID="{73BBB662-7A2E-433E-9D1C-CD769C5AD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44</vt:i4>
      </vt:variant>
    </vt:vector>
  </HeadingPairs>
  <TitlesOfParts>
    <vt:vector size="74" baseType="lpstr">
      <vt:lpstr>Cover Page</vt:lpstr>
      <vt:lpstr>Occup Ltr</vt:lpstr>
      <vt:lpstr>Bene Stats</vt:lpstr>
      <vt:lpstr>1</vt:lpstr>
      <vt:lpstr>2</vt:lpstr>
      <vt:lpstr>3</vt:lpstr>
      <vt:lpstr>4</vt:lpstr>
      <vt:lpstr>6</vt:lpstr>
      <vt:lpstr>6A</vt:lpstr>
      <vt:lpstr>7</vt:lpstr>
      <vt:lpstr>8</vt:lpstr>
      <vt:lpstr>9</vt:lpstr>
      <vt:lpstr>10</vt:lpstr>
      <vt:lpstr>11-RB</vt:lpstr>
      <vt:lpstr>11-HC</vt:lpstr>
      <vt:lpstr>11-HC-DCW</vt:lpstr>
      <vt:lpstr>11-Anc</vt:lpstr>
      <vt:lpstr>11-GA</vt:lpstr>
      <vt:lpstr>11-EXEC</vt:lpstr>
      <vt:lpstr>12-RB</vt:lpstr>
      <vt:lpstr>12-HC</vt:lpstr>
      <vt:lpstr>12-HC(A)</vt:lpstr>
      <vt:lpstr>12-Anc</vt:lpstr>
      <vt:lpstr>12-GA</vt:lpstr>
      <vt:lpstr>13</vt:lpstr>
      <vt:lpstr>14</vt:lpstr>
      <vt:lpstr>Edit Checks</vt:lpstr>
      <vt:lpstr>ODP Data Export</vt:lpstr>
      <vt:lpstr>ODP Bud Review</vt:lpstr>
      <vt:lpstr>lookups</vt:lpstr>
      <vt:lpstr>Extract</vt:lpstr>
      <vt:lpstr>'1'!Print_Area</vt:lpstr>
      <vt:lpstr>'10'!Print_Area</vt:lpstr>
      <vt:lpstr>'11-Anc'!Print_Area</vt:lpstr>
      <vt:lpstr>'11-EXEC'!Print_Area</vt:lpstr>
      <vt:lpstr>'11-GA'!Print_Area</vt:lpstr>
      <vt:lpstr>'11-HC'!Print_Area</vt:lpstr>
      <vt:lpstr>'11-HC-DCW'!Print_Area</vt:lpstr>
      <vt:lpstr>'11-RB'!Print_Area</vt:lpstr>
      <vt:lpstr>'12-Anc'!Print_Area</vt:lpstr>
      <vt:lpstr>'12-GA'!Print_Area</vt:lpstr>
      <vt:lpstr>'12-HC'!Print_Area</vt:lpstr>
      <vt:lpstr>'12-HC(A)'!Print_Area</vt:lpstr>
      <vt:lpstr>'12-RB'!Print_Area</vt:lpstr>
      <vt:lpstr>'13'!Print_Area</vt:lpstr>
      <vt:lpstr>'14'!Print_Area</vt:lpstr>
      <vt:lpstr>'2'!Print_Area</vt:lpstr>
      <vt:lpstr>'3'!Print_Area</vt:lpstr>
      <vt:lpstr>'4'!Print_Area</vt:lpstr>
      <vt:lpstr>'6'!Print_Area</vt:lpstr>
      <vt:lpstr>'6A'!Print_Area</vt:lpstr>
      <vt:lpstr>'7'!Print_Area</vt:lpstr>
      <vt:lpstr>'8'!Print_Area</vt:lpstr>
      <vt:lpstr>'9'!Print_Area</vt:lpstr>
      <vt:lpstr>'Bene Stats'!Print_Area</vt:lpstr>
      <vt:lpstr>'Cover Page'!Print_Area</vt:lpstr>
      <vt:lpstr>'Edit Checks'!Print_Area</vt:lpstr>
      <vt:lpstr>'Occup Ltr'!Print_Area</vt:lpstr>
      <vt:lpstr>'1'!Print_Titles</vt:lpstr>
      <vt:lpstr>'11-Anc'!Print_Titles</vt:lpstr>
      <vt:lpstr>'11-HC'!Print_Titles</vt:lpstr>
      <vt:lpstr>'11-HC-DCW'!Print_Titles</vt:lpstr>
      <vt:lpstr>'11-RB'!Print_Titles</vt:lpstr>
      <vt:lpstr>'12-Anc'!Print_Titles</vt:lpstr>
      <vt:lpstr>'12-GA'!Print_Titles</vt:lpstr>
      <vt:lpstr>'12-HC'!Print_Titles</vt:lpstr>
      <vt:lpstr>'12-RB'!Print_Titles</vt:lpstr>
      <vt:lpstr>'13'!Print_Titles</vt:lpstr>
      <vt:lpstr>'14'!Print_Titles</vt:lpstr>
      <vt:lpstr>'2'!Print_Titles</vt:lpstr>
      <vt:lpstr>'6'!Print_Titles</vt:lpstr>
      <vt:lpstr>'6A'!Print_Titles</vt:lpstr>
      <vt:lpstr>'Bene Stats'!Print_Titles</vt:lpstr>
      <vt:lpstr>Print2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Gilbert, Pamela</dc:creator>
  <cp:lastModifiedBy>Gilbert, Pamela</cp:lastModifiedBy>
  <cp:lastPrinted>2025-08-14T17:52:52Z</cp:lastPrinted>
  <dcterms:created xsi:type="dcterms:W3CDTF">2021-08-25T21:43:57Z</dcterms:created>
  <dcterms:modified xsi:type="dcterms:W3CDTF">2025-08-14T18:58:37Z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2021-08-25T21:44:52Z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8465aba9-024c-438b-b325-611f1942d43f</vt:lpwstr>
  </property>
  <property fmtid="{D5CDD505-2E9C-101B-9397-08002B2CF9AE}" pid="8" name="MSIP_Label_38f1469a-2c2a-4aee-b92b-090d4c5468ff_ContentBits">
    <vt:lpwstr>0</vt:lpwstr>
  </property>
  <property fmtid="{D5CDD505-2E9C-101B-9397-08002B2CF9AE}" pid="9" name="MPR_PEERREVIEW">
    <vt:lpwstr>Peer Review Identifier</vt:lpwstr>
  </property>
  <property fmtid="{D5CDD505-2E9C-101B-9397-08002B2CF9AE}" pid="10" name="MPR_DocID">
    <vt:lpwstr>a754f961b2e045cb9cc3a4a79e7da714</vt:lpwstr>
  </property>
  <property fmtid="{D5CDD505-2E9C-101B-9397-08002B2CF9AE}" pid="11" name="ContentTypeId">
    <vt:lpwstr>0x01010042062B16913FC2439247BCF335EE9C17</vt:lpwstr>
  </property>
  <property fmtid="{D5CDD505-2E9C-101B-9397-08002B2CF9AE}" pid="12" name="Order">
    <vt:r8>2320000</vt:r8>
  </property>
  <property fmtid="{D5CDD505-2E9C-101B-9397-08002B2CF9AE}" pid="13" name="_ExtendedDescription">
    <vt:lpwstr/>
  </property>
  <property fmtid="{D5CDD505-2E9C-101B-9397-08002B2CF9AE}" pid="14" name="MediaServiceImageTags">
    <vt:lpwstr/>
  </property>
</Properties>
</file>